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ngogolidze\Desktop\ანტიკო\"/>
    </mc:Choice>
  </mc:AlternateContent>
  <bookViews>
    <workbookView xWindow="-105" yWindow="-105" windowWidth="23250" windowHeight="12720" tabRatio="944" firstSheet="10"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5" hidden="1">'ფორმა 4.2'!$A$8:$I$366</definedName>
    <definedName name="_xlnm._FilterDatabase" localSheetId="8" hidden="1">'ფორმა 4.5'!$A$9:$L$37</definedName>
    <definedName name="_xlnm._FilterDatabase" localSheetId="14" hidden="1">'ფორმა 5.5'!$A$9:$L$31</definedName>
    <definedName name="_xlnm._FilterDatabase" localSheetId="0" hidden="1">'ფორმა N1'!$A$8:$P$35</definedName>
    <definedName name="_xlnm._FilterDatabase" localSheetId="1" hidden="1">'ფორმა N2'!$A$8:$H$8</definedName>
    <definedName name="_xlnm._FilterDatabase" localSheetId="2" hidden="1">'ფორმა N3'!$A$8:$D$14</definedName>
    <definedName name="_xlnm._FilterDatabase" localSheetId="3" hidden="1">'ფორმა N4'!$A$10:$D$65</definedName>
    <definedName name="_xlnm._FilterDatabase" localSheetId="4" hidden="1">'ფორმა N4.1'!$B$9:$D$25</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4.2'!$A$1:$I$381</definedName>
    <definedName name="_xlnm.Print_Area" localSheetId="7">'ფორმა 4.4'!$A$1:$H$46</definedName>
    <definedName name="_xlnm.Print_Area" localSheetId="8">'ფორმა 4.5'!$A$1:$L$52</definedName>
    <definedName name="_xlnm.Print_Area" localSheetId="11">'ფორმა 5.2'!$A$1:$I$39</definedName>
    <definedName name="_xlnm.Print_Area" localSheetId="13">'ფორმა 5.4'!$A$1:$H$45</definedName>
    <definedName name="_xlnm.Print_Area" localSheetId="14">'ფორმა 5.5'!$A$1:$L$44</definedName>
    <definedName name="_xlnm.Print_Area" localSheetId="21">'ფორმა 8.3'!$A$1:$I$35</definedName>
    <definedName name="_xlnm.Print_Area" localSheetId="17">'ფორმა N 7.1'!$A$1:$H$51</definedName>
    <definedName name="_xlnm.Print_Area" localSheetId="22">'ფორმა N 9'!$A$1:$I$46</definedName>
    <definedName name="_xlnm.Print_Area" localSheetId="0">'ფორმა N1'!$A$1:$M$45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N4.1'!$A$1:$D$51</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N7'!$A$1:$J$22</definedName>
    <definedName name="_xlnm.Print_Area" localSheetId="18">'ფორმა N8'!$A$1:$J$52</definedName>
    <definedName name="_xlnm.Print_Area" localSheetId="19">'ფორმა N8.1'!$A$1:$H$24</definedName>
    <definedName name="_xlnm.Print_Area" localSheetId="20">'ფორმა N8.2'!$A$1:$I$33</definedName>
    <definedName name="_xlnm.Print_Area" localSheetId="23">'ფორმა N9.1'!$A$1:$M$41</definedName>
    <definedName name="_xlnm.Print_Area" localSheetId="24">'შემაჯამებელი ფორმა'!$A$1:$C$35</definedName>
  </definedNames>
  <calcPr calcId="152511" calcOnSave="0" concurrentCalc="0"/>
</workbook>
</file>

<file path=xl/calcChain.xml><?xml version="1.0" encoding="utf-8"?>
<calcChain xmlns="http://schemas.openxmlformats.org/spreadsheetml/2006/main">
  <c r="G23" i="10" l="1"/>
  <c r="D19" i="10"/>
  <c r="D17" i="10"/>
  <c r="D10" i="10"/>
  <c r="D14" i="10"/>
  <c r="D9" i="10"/>
  <c r="F19" i="10"/>
  <c r="F17" i="10"/>
  <c r="F10" i="10"/>
  <c r="F14" i="10"/>
  <c r="F9" i="10"/>
  <c r="J10" i="10"/>
  <c r="J16" i="10"/>
  <c r="J14" i="10"/>
  <c r="J19" i="10"/>
  <c r="J23" i="10"/>
  <c r="J17" i="10"/>
  <c r="J9" i="10"/>
  <c r="B10" i="10"/>
  <c r="B14" i="10"/>
  <c r="B19" i="10"/>
  <c r="B17" i="10"/>
  <c r="B9" i="10"/>
  <c r="H10" i="10"/>
  <c r="H14" i="10"/>
  <c r="H19" i="10"/>
  <c r="H23" i="10"/>
  <c r="H17" i="10"/>
  <c r="H9" i="10"/>
  <c r="D37" i="12"/>
  <c r="D36" i="12"/>
  <c r="C36" i="12"/>
  <c r="C37" i="12"/>
  <c r="D28" i="12"/>
  <c r="D34" i="47"/>
  <c r="C34" i="47"/>
  <c r="D36" i="40"/>
  <c r="C36" i="40"/>
  <c r="D35" i="40"/>
  <c r="D17" i="40"/>
  <c r="D26" i="40"/>
  <c r="D20" i="40"/>
  <c r="D42" i="40"/>
  <c r="D45" i="40"/>
  <c r="D39" i="40"/>
  <c r="D46" i="40"/>
  <c r="D50" i="40"/>
  <c r="D16" i="40"/>
  <c r="D12" i="40"/>
  <c r="D56" i="40"/>
  <c r="D63" i="40"/>
  <c r="D65" i="40"/>
  <c r="D61" i="40"/>
  <c r="D67" i="40"/>
  <c r="D11" i="40"/>
  <c r="C45" i="40"/>
  <c r="C42" i="40"/>
  <c r="C46" i="40"/>
  <c r="C63" i="40"/>
  <c r="D17" i="3"/>
  <c r="C17" i="3"/>
  <c r="D13" i="3"/>
  <c r="C13" i="3"/>
  <c r="D18" i="3"/>
  <c r="C18" i="3"/>
  <c r="D16" i="3"/>
  <c r="D12" i="3"/>
  <c r="D19" i="3"/>
  <c r="D10" i="3"/>
  <c r="D27" i="3"/>
  <c r="D31" i="3"/>
  <c r="D26" i="3"/>
  <c r="D9" i="3"/>
  <c r="D12" i="7"/>
  <c r="D16" i="7"/>
  <c r="D10" i="7"/>
  <c r="D9" i="7"/>
  <c r="C17" i="57"/>
  <c r="D37" i="47"/>
  <c r="D33" i="47"/>
  <c r="D14" i="47"/>
  <c r="D59" i="47"/>
  <c r="D9" i="47"/>
  <c r="C10" i="57"/>
  <c r="K41" i="55"/>
  <c r="D32" i="12"/>
  <c r="C32" i="12"/>
  <c r="C28" i="12"/>
  <c r="C28" i="40"/>
  <c r="C24" i="40"/>
  <c r="C27" i="40"/>
  <c r="C29" i="40"/>
  <c r="I12" i="35"/>
  <c r="J39" i="10"/>
  <c r="I39" i="10"/>
  <c r="H39" i="10"/>
  <c r="G39" i="10"/>
  <c r="F39" i="10"/>
  <c r="E39" i="10"/>
  <c r="D39" i="10"/>
  <c r="C39" i="10"/>
  <c r="B39" i="10"/>
  <c r="J36" i="10"/>
  <c r="I36" i="10"/>
  <c r="H36" i="10"/>
  <c r="G36" i="10"/>
  <c r="F36" i="10"/>
  <c r="E36" i="10"/>
  <c r="D36" i="10"/>
  <c r="C36" i="10"/>
  <c r="B36" i="10"/>
  <c r="J32" i="10"/>
  <c r="I32" i="10"/>
  <c r="H32" i="10"/>
  <c r="G32" i="10"/>
  <c r="F32" i="10"/>
  <c r="E32" i="10"/>
  <c r="D32" i="10"/>
  <c r="C32" i="10"/>
  <c r="B32" i="10"/>
  <c r="J24" i="10"/>
  <c r="I24" i="10"/>
  <c r="H24" i="10"/>
  <c r="G24" i="10"/>
  <c r="F24" i="10"/>
  <c r="E24" i="10"/>
  <c r="D24" i="10"/>
  <c r="C24" i="10"/>
  <c r="B24" i="10"/>
  <c r="I19" i="10"/>
  <c r="G19" i="10"/>
  <c r="E19" i="10"/>
  <c r="C19" i="10"/>
  <c r="I17" i="10"/>
  <c r="G17" i="10"/>
  <c r="E17" i="10"/>
  <c r="C17" i="10"/>
  <c r="I14" i="10"/>
  <c r="G14" i="10"/>
  <c r="E14" i="10"/>
  <c r="C14" i="10"/>
  <c r="I10" i="10"/>
  <c r="G10" i="10"/>
  <c r="E10" i="10"/>
  <c r="C10" i="10"/>
  <c r="I9" i="10"/>
  <c r="G9" i="10"/>
  <c r="E9" i="10"/>
  <c r="C9" i="10"/>
  <c r="A5" i="10"/>
  <c r="A4" i="10"/>
  <c r="I2" i="10"/>
  <c r="C65" i="40"/>
  <c r="H349" i="29"/>
  <c r="H341" i="29"/>
  <c r="H339" i="29"/>
  <c r="H338" i="29"/>
  <c r="G349" i="29"/>
  <c r="G341" i="29"/>
  <c r="G339" i="29"/>
  <c r="G338" i="29"/>
  <c r="H330" i="29"/>
  <c r="H317" i="29"/>
  <c r="H308" i="29"/>
  <c r="H306" i="29"/>
  <c r="H305" i="29"/>
  <c r="G330" i="29"/>
  <c r="G317" i="29"/>
  <c r="G308" i="29"/>
  <c r="G306" i="29"/>
  <c r="G305" i="29"/>
  <c r="H289" i="29"/>
  <c r="H286" i="29"/>
  <c r="H279" i="29"/>
  <c r="H278" i="29"/>
  <c r="H277" i="29"/>
  <c r="G289" i="29"/>
  <c r="G286" i="29"/>
  <c r="G279" i="29"/>
  <c r="G278" i="29"/>
  <c r="G277" i="29"/>
  <c r="H259" i="29"/>
  <c r="H256" i="29"/>
  <c r="H250" i="29"/>
  <c r="H249" i="29"/>
  <c r="H248" i="29"/>
  <c r="H247" i="29"/>
  <c r="H246" i="29"/>
  <c r="H245" i="29"/>
  <c r="G259" i="29"/>
  <c r="G256" i="29"/>
  <c r="G250" i="29"/>
  <c r="G249" i="29"/>
  <c r="G248" i="29"/>
  <c r="G247" i="29"/>
  <c r="G246" i="29"/>
  <c r="G245" i="29"/>
  <c r="H242" i="29"/>
  <c r="H241" i="29"/>
  <c r="H240" i="29"/>
  <c r="H239" i="29"/>
  <c r="H238" i="29"/>
  <c r="H237" i="29"/>
  <c r="H236" i="29"/>
  <c r="H219" i="29"/>
  <c r="H216" i="29"/>
  <c r="H210" i="29"/>
  <c r="H208" i="29"/>
  <c r="H207" i="29"/>
  <c r="G242" i="29"/>
  <c r="G241" i="29"/>
  <c r="G240" i="29"/>
  <c r="G239" i="29"/>
  <c r="G238" i="29"/>
  <c r="G237" i="29"/>
  <c r="G236" i="29"/>
  <c r="G219" i="29"/>
  <c r="G216" i="29"/>
  <c r="G210" i="29"/>
  <c r="G208" i="29"/>
  <c r="G207" i="29"/>
  <c r="H193" i="29"/>
  <c r="H190" i="29"/>
  <c r="H184" i="29"/>
  <c r="H182" i="29"/>
  <c r="H181" i="29"/>
  <c r="G193" i="29"/>
  <c r="G190" i="29"/>
  <c r="G184" i="29"/>
  <c r="G182" i="29"/>
  <c r="G181" i="29"/>
  <c r="H162" i="29"/>
  <c r="H153" i="29"/>
  <c r="H151" i="29"/>
  <c r="H150" i="29"/>
  <c r="G162" i="29"/>
  <c r="G153" i="29"/>
  <c r="G151" i="29"/>
  <c r="G150" i="29"/>
  <c r="H134" i="29"/>
  <c r="H125" i="29"/>
  <c r="H123" i="29"/>
  <c r="H122" i="29"/>
  <c r="G134" i="29"/>
  <c r="G125" i="29"/>
  <c r="G123" i="29"/>
  <c r="G122" i="29"/>
  <c r="H112" i="29"/>
  <c r="H105" i="29"/>
  <c r="H97" i="29"/>
  <c r="H95" i="29"/>
  <c r="H94" i="29"/>
  <c r="G112" i="29"/>
  <c r="G105" i="29"/>
  <c r="G97" i="29"/>
  <c r="G95" i="29"/>
  <c r="G94" i="29"/>
  <c r="H81" i="29"/>
  <c r="H74" i="29"/>
  <c r="H66" i="29"/>
  <c r="H64" i="29"/>
  <c r="H63" i="29"/>
  <c r="G81" i="29"/>
  <c r="G74" i="29"/>
  <c r="G66" i="29"/>
  <c r="G64" i="29"/>
  <c r="G63" i="29"/>
  <c r="H54" i="29"/>
  <c r="H47" i="29"/>
  <c r="H39" i="29"/>
  <c r="H37" i="29"/>
  <c r="H36" i="29"/>
  <c r="G54" i="29"/>
  <c r="G47" i="29"/>
  <c r="G39" i="29"/>
  <c r="G37" i="29"/>
  <c r="G36" i="29"/>
  <c r="H27" i="29"/>
  <c r="H20" i="29"/>
  <c r="H12" i="29"/>
  <c r="H10" i="29"/>
  <c r="H9" i="29"/>
  <c r="G27" i="29"/>
  <c r="G20" i="29"/>
  <c r="G12" i="29"/>
  <c r="G10" i="29"/>
  <c r="G9" i="29"/>
  <c r="D13" i="26"/>
  <c r="C13" i="26"/>
  <c r="D14" i="26"/>
  <c r="C14" i="26"/>
  <c r="D15" i="26"/>
  <c r="C15" i="26"/>
  <c r="D17" i="26"/>
  <c r="C17" i="26"/>
  <c r="C17" i="40"/>
  <c r="C39" i="40"/>
  <c r="C26" i="40"/>
  <c r="C20" i="40"/>
  <c r="C35" i="40"/>
  <c r="C50" i="40"/>
  <c r="C16" i="40"/>
  <c r="C61" i="40"/>
  <c r="C12" i="3"/>
  <c r="C16" i="3"/>
  <c r="C19" i="3"/>
  <c r="C27" i="3"/>
  <c r="C31" i="3"/>
  <c r="C26" i="3"/>
  <c r="C10" i="3"/>
  <c r="C9" i="3"/>
  <c r="C12" i="40"/>
  <c r="D11" i="12"/>
  <c r="D34" i="12"/>
  <c r="D10" i="12"/>
  <c r="D45" i="12"/>
  <c r="D66" i="12"/>
  <c r="D64" i="12"/>
  <c r="D44" i="12"/>
  <c r="D19" i="7"/>
  <c r="D27" i="7"/>
  <c r="D26" i="7"/>
  <c r="C16" i="7"/>
  <c r="C12" i="7"/>
  <c r="C19" i="7"/>
  <c r="C10" i="7"/>
  <c r="C27" i="7"/>
  <c r="C26" i="7"/>
  <c r="C9" i="7"/>
  <c r="C56" i="40"/>
  <c r="C37" i="47"/>
  <c r="C34" i="12"/>
  <c r="C11" i="12"/>
  <c r="C10" i="12"/>
  <c r="C45" i="12"/>
  <c r="C66" i="12"/>
  <c r="C64" i="12"/>
  <c r="C44" i="12"/>
  <c r="D10" i="47"/>
  <c r="C13" i="57"/>
  <c r="D15" i="47"/>
  <c r="D24" i="47"/>
  <c r="D18" i="47"/>
  <c r="D48" i="47"/>
  <c r="D54" i="47"/>
  <c r="D65" i="47"/>
  <c r="D73" i="47"/>
  <c r="H370" i="29"/>
  <c r="I370" i="29"/>
  <c r="G370" i="29"/>
  <c r="C29" i="27"/>
  <c r="D29" i="27"/>
  <c r="C73" i="47"/>
  <c r="C59" i="47"/>
  <c r="C54" i="47"/>
  <c r="C48" i="47"/>
  <c r="C33" i="47"/>
  <c r="C24" i="47"/>
  <c r="C18" i="47"/>
  <c r="C15" i="47"/>
  <c r="C14" i="47"/>
  <c r="C10" i="47"/>
  <c r="C9" i="47"/>
  <c r="D31" i="7"/>
  <c r="C31" i="7"/>
  <c r="C25" i="57"/>
  <c r="C24" i="57"/>
  <c r="C23" i="57"/>
  <c r="C21" i="57"/>
  <c r="C19" i="57"/>
  <c r="C18" i="57"/>
  <c r="C14" i="57"/>
  <c r="C12" i="57"/>
  <c r="A6" i="57"/>
  <c r="C2" i="57"/>
  <c r="I2" i="35"/>
  <c r="I2" i="39"/>
  <c r="I2" i="17"/>
  <c r="H2" i="16"/>
  <c r="G2" i="18"/>
  <c r="I2" i="9"/>
  <c r="D2" i="12"/>
  <c r="K3" i="46"/>
  <c r="G2" i="45"/>
  <c r="G2" i="44"/>
  <c r="I2" i="43"/>
  <c r="C2" i="27"/>
  <c r="C2" i="47"/>
  <c r="K3" i="55"/>
  <c r="G2" i="34"/>
  <c r="G2" i="30"/>
  <c r="I2" i="29"/>
  <c r="C2" i="26"/>
  <c r="C2" i="40"/>
  <c r="C2" i="7"/>
  <c r="C2" i="3"/>
  <c r="A5" i="59"/>
  <c r="A5" i="35"/>
  <c r="A5" i="39"/>
  <c r="A5" i="17"/>
  <c r="A5" i="16"/>
  <c r="A5" i="18"/>
  <c r="A5" i="9"/>
  <c r="A5" i="12"/>
  <c r="A6" i="46"/>
  <c r="A5" i="45"/>
  <c r="A5" i="44"/>
  <c r="A5" i="43"/>
  <c r="A6" i="27"/>
  <c r="A5" i="47"/>
  <c r="A6" i="55"/>
  <c r="A5" i="34"/>
  <c r="A5" i="30"/>
  <c r="A5" i="29"/>
  <c r="A6" i="26"/>
  <c r="A7" i="40"/>
  <c r="A5" i="7"/>
  <c r="A5" i="3"/>
  <c r="M33" i="59"/>
  <c r="M32" i="59"/>
  <c r="M31" i="59"/>
  <c r="M30" i="59"/>
  <c r="M29" i="59"/>
  <c r="M28" i="59"/>
  <c r="M27" i="59"/>
  <c r="M26" i="59"/>
  <c r="M25" i="59"/>
  <c r="M24" i="59"/>
  <c r="M23" i="59"/>
  <c r="M22" i="59"/>
  <c r="M21" i="59"/>
  <c r="M20" i="59"/>
  <c r="M19" i="59"/>
  <c r="M18" i="59"/>
  <c r="M17" i="59"/>
  <c r="M16" i="59"/>
  <c r="M15" i="59"/>
  <c r="M14" i="59"/>
  <c r="M13" i="59"/>
  <c r="M12" i="59"/>
  <c r="M11" i="59"/>
  <c r="I36" i="35"/>
  <c r="I34" i="44"/>
  <c r="H34" i="44"/>
  <c r="K31" i="46"/>
  <c r="H34" i="45"/>
  <c r="G34" i="45"/>
  <c r="I27" i="43"/>
  <c r="H27" i="43"/>
  <c r="G27" i="43"/>
  <c r="A6" i="40"/>
  <c r="A4" i="39"/>
  <c r="A4" i="35"/>
  <c r="H34" i="34"/>
  <c r="G34" i="34"/>
  <c r="A4" i="34"/>
  <c r="I21" i="30"/>
  <c r="H21" i="30"/>
  <c r="A4" i="30"/>
  <c r="A4" i="29"/>
  <c r="A5" i="27"/>
  <c r="A5" i="26"/>
  <c r="G39" i="18"/>
  <c r="G40"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c r="A4" i="16"/>
  <c r="A4" i="9"/>
  <c r="A4" i="12"/>
  <c r="A4" i="7"/>
  <c r="C11" i="57"/>
  <c r="C11" i="40"/>
  <c r="C36" i="26"/>
  <c r="D36" i="26"/>
  <c r="C22" i="57"/>
  <c r="C20" i="57"/>
</calcChain>
</file>

<file path=xl/sharedStrings.xml><?xml version="1.0" encoding="utf-8"?>
<sst xmlns="http://schemas.openxmlformats.org/spreadsheetml/2006/main" count="3294" uniqueCount="850">
  <si>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</si>
  <si>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</si>
  <si>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</si>
  <si>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</si>
  <si>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</si>
  <si>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</si>
  <si>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</si>
  <si>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</si>
  <si>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</si>
  <si>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</si>
  <si>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</si>
  <si>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</si>
  <si>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</si>
  <si>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</si>
  <si>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</si>
  <si>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</si>
  <si>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</si>
  <si>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</si>
  <si>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</si>
  <si>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</si>
  <si>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</si>
  <si>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</si>
  <si>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</si>
  <si>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</si>
  <si>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</si>
  <si>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</si>
  <si>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</si>
  <si>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</si>
  <si>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</si>
  <si>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</si>
  <si>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</si>
  <si>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</si>
  <si>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</si>
  <si>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</si>
  <si>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</si>
  <si>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</si>
  <si>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</si>
  <si>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</si>
  <si>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</si>
  <si>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</si>
  <si>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</si>
  <si>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</si>
  <si>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</si>
  <si>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</si>
  <si>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</si>
  <si>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</si>
  <si>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</si>
  <si>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</si>
  <si>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</si>
  <si>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</si>
  <si>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</si>
  <si>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</si>
  <si>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</si>
  <si>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</si>
  <si>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</si>
  <si>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</si>
  <si>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</si>
  <si>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</si>
  <si>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</si>
  <si>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</si>
  <si>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</si>
  <si>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</si>
  <si>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</si>
  <si>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</si>
  <si>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</si>
  <si>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</si>
  <si>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</si>
  <si>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</si>
  <si>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</si>
  <si>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</si>
  <si>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</si>
  <si>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</si>
  <si>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</si>
  <si>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</si>
  <si>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</si>
  <si>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</si>
  <si>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</si>
  <si>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</si>
  <si>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</si>
  <si>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</si>
  <si>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</si>
  <si>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</si>
  <si>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</si>
  <si>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</si>
  <si>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</si>
  <si>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</si>
  <si>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</si>
  <si>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</si>
  <si>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</si>
  <si>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</si>
  <si>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</si>
  <si>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</si>
  <si>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</si>
  <si>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</si>
  <si>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</si>
  <si>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</si>
  <si>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</si>
  <si>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</si>
  <si>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</si>
  <si>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</si>
  <si>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</si>
  <si>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</si>
  <si>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</si>
  <si>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</si>
  <si>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</si>
  <si>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</si>
  <si>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</si>
  <si>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</si>
  <si>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</si>
  <si>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</si>
  <si>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</si>
  <si>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</si>
  <si>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</si>
  <si>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</si>
  <si>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</si>
  <si>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</si>
  <si>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</si>
  <si>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</si>
  <si>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</si>
  <si>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</si>
  <si>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</si>
  <si>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</si>
  <si>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</si>
  <si>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</si>
  <si>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</si>
  <si>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</si>
  <si>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</si>
  <si>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</si>
  <si>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</si>
  <si>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</si>
  <si>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</si>
  <si>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</si>
  <si>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</si>
  <si>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</si>
  <si>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</si>
  <si>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</si>
  <si>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</si>
  <si>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</si>
  <si>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</si>
  <si>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</si>
  <si>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</si>
  <si>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</si>
  <si>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</si>
  <si>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</si>
  <si>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</si>
  <si>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</si>
  <si>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</si>
  <si>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</si>
  <si>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</si>
  <si>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</si>
  <si>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</si>
  <si>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</si>
  <si>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</si>
  <si>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</si>
  <si>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</si>
  <si>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</si>
  <si>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</si>
  <si>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</si>
  <si>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</si>
  <si>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</si>
  <si>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</si>
  <si>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</si>
  <si>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</si>
  <si>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</si>
  <si>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</si>
  <si>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</si>
  <si>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</si>
  <si>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</si>
  <si>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</si>
  <si>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</si>
  <si>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</si>
  <si>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</si>
  <si>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</si>
  <si>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</si>
  <si>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</si>
  <si>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</si>
  <si>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</si>
  <si>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</si>
  <si>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</si>
  <si>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</si>
  <si>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</si>
  <si>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</si>
  <si>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</si>
  <si>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</si>
  <si>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</si>
  <si>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</si>
  <si>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</si>
  <si>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</si>
  <si>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</si>
  <si>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</si>
  <si>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</si>
  <si>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</si>
  <si>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</si>
  <si>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</si>
  <si>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</si>
  <si>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</si>
  <si>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</si>
  <si>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</si>
  <si>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</si>
  <si>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</si>
  <si>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</si>
  <si>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</si>
  <si>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</si>
  <si>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</si>
  <si>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</si>
  <si>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</si>
  <si>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</si>
  <si>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</si>
  <si>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</si>
  <si>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</si>
  <si>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</si>
  <si>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</si>
  <si>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</si>
  <si>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</si>
  <si>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</si>
  <si>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</si>
  <si>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</si>
  <si>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</si>
  <si>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</si>
  <si>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</si>
  <si>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</si>
  <si>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</si>
  <si>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</si>
  <si>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</si>
  <si>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</si>
  <si>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</si>
  <si>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</si>
  <si>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</si>
  <si>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</si>
  <si>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</si>
  <si>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</si>
  <si>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</si>
  <si>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</si>
  <si>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</si>
  <si>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</si>
  <si>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</si>
  <si>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</si>
  <si>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</si>
  <si>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</si>
  <si>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</si>
  <si>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</si>
  <si>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</si>
  <si>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</si>
  <si>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</si>
  <si>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</si>
  <si>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</si>
  <si>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</si>
  <si>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</si>
  <si>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</si>
  <si>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</si>
  <si>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</si>
  <si>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</si>
  <si>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</si>
  <si>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</si>
  <si>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</si>
  <si>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</si>
  <si>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</si>
  <si>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</si>
  <si>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</si>
  <si>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</si>
  <si>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</si>
  <si>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</si>
  <si>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</si>
  <si>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</si>
  <si>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</si>
  <si>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</si>
  <si>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</si>
  <si>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</si>
  <si>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</si>
  <si>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</si>
  <si>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</si>
  <si>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</si>
  <si>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</si>
  <si>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</si>
  <si>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</si>
  <si>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</si>
  <si>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</si>
  <si>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</si>
  <si>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</si>
  <si>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</si>
  <si>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</si>
  <si>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</si>
  <si>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</si>
  <si>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</si>
  <si>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</si>
  <si>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</si>
  <si>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</si>
  <si>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</si>
  <si>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</si>
  <si>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</si>
  <si>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</si>
  <si>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</si>
  <si>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</si>
  <si>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</si>
  <si>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</si>
  <si>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</si>
  <si>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</si>
  <si>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</si>
  <si>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</si>
  <si>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</si>
  <si>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</si>
  <si>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</si>
  <si>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</si>
  <si>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</si>
  <si>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</si>
  <si>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</si>
  <si>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</si>
  <si>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</si>
  <si>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</si>
  <si>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</si>
  <si>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</si>
  <si>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</si>
  <si>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</si>
  <si>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</si>
  <si>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</si>
  <si>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</si>
  <si>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</si>
  <si>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</si>
  <si>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</si>
  <si>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</si>
  <si>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</si>
  <si>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</si>
  <si>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</si>
  <si>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</si>
  <si>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</si>
  <si>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</si>
  <si>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</si>
  <si>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</si>
  <si>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</si>
  <si>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</si>
  <si>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</si>
  <si>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</si>
  <si>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</si>
  <si>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</si>
  <si>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</si>
  <si>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</si>
  <si>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</si>
  <si>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</si>
  <si>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</si>
  <si>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</si>
  <si>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</si>
  <si>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</si>
  <si>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</si>
  <si>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</si>
  <si>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</si>
  <si>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</si>
  <si>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</si>
  <si>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</si>
  <si>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</si>
  <si>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</si>
  <si>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</si>
  <si>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</si>
  <si>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</si>
  <si>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</si>
  <si>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</si>
  <si>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</si>
  <si>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</si>
  <si>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</si>
  <si>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</si>
  <si>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</si>
  <si>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</si>
  <si>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</si>
  <si>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</si>
  <si>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</si>
  <si>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</si>
  <si>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</si>
  <si>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</si>
  <si>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</si>
  <si>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</si>
  <si>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</si>
  <si>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</si>
  <si>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</si>
  <si>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</si>
  <si>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</si>
  <si>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</si>
  <si>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</si>
  <si>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</si>
  <si>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</si>
  <si>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</si>
  <si>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</si>
  <si>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</si>
  <si>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</si>
  <si>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</si>
  <si>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</si>
  <si>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</si>
  <si>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</si>
  <si>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</si>
  <si>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</si>
  <si>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</si>
  <si>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</si>
  <si>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</si>
  <si>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</si>
  <si>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</si>
  <si>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</si>
  <si>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</si>
  <si>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</si>
  <si>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</si>
  <si>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</si>
  <si>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</si>
  <si>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</si>
  <si>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</si>
  <si>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</si>
  <si>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</si>
  <si>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</si>
  <si>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</si>
  <si>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</si>
  <si>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</si>
  <si>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</si>
  <si>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</si>
  <si>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</si>
  <si>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</si>
  <si>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</si>
  <si>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</si>
  <si>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</si>
  <si>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</si>
  <si>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</si>
  <si>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</si>
  <si>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</si>
  <si>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</si>
  <si>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</si>
  <si>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</si>
  <si>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</si>
  <si>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</si>
  <si>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</si>
  <si>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</si>
  <si>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</si>
  <si>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</si>
  <si>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</si>
  <si>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</si>
  <si>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</si>
  <si>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</si>
  <si>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</si>
  <si>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</si>
  <si>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</si>
  <si>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</si>
  <si>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</si>
  <si>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</si>
  <si>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</si>
  <si>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</si>
  <si>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</si>
  <si>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</si>
  <si>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</si>
  <si>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</si>
  <si>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</si>
  <si>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</si>
  <si>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</si>
  <si>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</si>
  <si>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</si>
  <si>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</si>
  <si>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</si>
  <si>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</si>
  <si>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</si>
  <si>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</si>
  <si>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</si>
  <si>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</si>
  <si>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</si>
  <si>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</si>
  <si>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</si>
  <si>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</si>
  <si>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</si>
  <si>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</si>
  <si>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</si>
  <si>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</si>
  <si>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</si>
  <si>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</si>
  <si>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</si>
  <si>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</si>
  <si>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</si>
  <si>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</si>
  <si>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</si>
  <si>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</si>
  <si>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</si>
  <si>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</si>
  <si>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</si>
  <si>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</si>
  <si>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</si>
  <si>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</si>
  <si>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</si>
  <si>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</si>
  <si>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</si>
  <si>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</si>
  <si>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</si>
  <si>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</si>
  <si>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</si>
  <si>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</si>
  <si>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</si>
  <si>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</si>
  <si>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</si>
  <si>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</si>
  <si>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</si>
  <si>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</si>
  <si>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</si>
  <si>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</si>
  <si>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</si>
  <si>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</si>
  <si>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</si>
  <si>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</si>
  <si>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</si>
  <si>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</si>
  <si>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</si>
  <si>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</si>
  <si>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</si>
  <si>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</si>
  <si>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</si>
  <si>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</si>
  <si>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</si>
  <si>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</si>
  <si>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</si>
  <si>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</si>
  <si>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</si>
  <si>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</si>
  <si>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</si>
  <si>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</si>
  <si>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ქეთევან მჭედლიძე</t>
  </si>
  <si>
    <t>ზაურ სესიტაშვილი</t>
  </si>
  <si>
    <t>გიორგი ბოკერია</t>
  </si>
  <si>
    <t>ბესიკ დონაძე</t>
  </si>
  <si>
    <t xml:space="preserve">
    59001014657
</t>
  </si>
  <si>
    <t xml:space="preserve">
    40001001847
</t>
  </si>
  <si>
    <t xml:space="preserve">
    01026000697
</t>
  </si>
  <si>
    <t xml:space="preserve">
    01012002753
</t>
  </si>
  <si>
    <t>თხოვება</t>
  </si>
  <si>
    <t>არაფულადი შემოწირულობა</t>
  </si>
  <si>
    <t>01/01/2021</t>
  </si>
  <si>
    <t>ოთარ კახიძე</t>
  </si>
  <si>
    <t xml:space="preserve">
    01017017029
</t>
  </si>
  <si>
    <t>მარიამ მჭედლიძე</t>
  </si>
  <si>
    <t xml:space="preserve">
    01011096292
</t>
  </si>
  <si>
    <t>ლიბერთი</t>
  </si>
  <si>
    <t>01011023474</t>
  </si>
  <si>
    <t xml:space="preserve"> არამატერიალური ფასეულობა *****</t>
  </si>
  <si>
    <t>1.6.4.3</t>
  </si>
  <si>
    <t>1.6.4.4</t>
  </si>
  <si>
    <t>1.6.4.5</t>
  </si>
  <si>
    <t>1.2.15.3</t>
  </si>
  <si>
    <t>1.2.15.4</t>
  </si>
  <si>
    <t>1.2.15.5</t>
  </si>
  <si>
    <t>1.2.15.6</t>
  </si>
  <si>
    <t>1.2.15.7</t>
  </si>
  <si>
    <t>1.2.15.8</t>
  </si>
  <si>
    <t>1.2.15.9</t>
  </si>
  <si>
    <t>1.2.15.10</t>
  </si>
  <si>
    <t>სერვერის მომსახურება</t>
  </si>
  <si>
    <t>01027022859</t>
  </si>
  <si>
    <t>40001001847</t>
  </si>
  <si>
    <t>01001041343</t>
  </si>
  <si>
    <t>გიორგი</t>
  </si>
  <si>
    <t>ფეისბუქი</t>
  </si>
  <si>
    <t>მპგ "ევროპული საქართველო-მოძრაობა თავისუფლებისთვის"</t>
  </si>
  <si>
    <t>წთ</t>
  </si>
  <si>
    <t>ცალი</t>
  </si>
  <si>
    <t>შპს კიბერ მარკეტინგი</t>
  </si>
  <si>
    <t>400162676</t>
  </si>
  <si>
    <t>შპს "დეიზი"</t>
  </si>
  <si>
    <t>249271167</t>
  </si>
  <si>
    <t>ბანერი</t>
  </si>
  <si>
    <t>GE27LB0123110265015000</t>
  </si>
  <si>
    <t>საცხოვრებალი შენობები</t>
  </si>
  <si>
    <t>თბილისი, ბარნოვის # 40</t>
  </si>
  <si>
    <t>01.15.02.034.007</t>
  </si>
  <si>
    <t>ვანო სტურუა 01026001882</t>
  </si>
  <si>
    <t>თბილისი, ქინძმარაულის ქ.# 5 შენობა 1</t>
  </si>
  <si>
    <t>01.19.33.001.229</t>
  </si>
  <si>
    <t>24.10.2018-24.10.2019 და ავტ ყოველი მომდევნო წელი</t>
  </si>
  <si>
    <t>ს/ს "განთიადი" 208147423</t>
  </si>
  <si>
    <t>თბილისი,ბარნოვის 42</t>
  </si>
  <si>
    <t>01.15.02.034.010.01</t>
  </si>
  <si>
    <t>მაკა არახამია 01018000848</t>
  </si>
  <si>
    <t>საკუთრება</t>
  </si>
  <si>
    <t>სუზუკი</t>
  </si>
  <si>
    <t>გრანდ ვიტარა</t>
  </si>
  <si>
    <t>PQ295QP</t>
  </si>
  <si>
    <t>01027003856</t>
  </si>
  <si>
    <t>1326801</t>
  </si>
  <si>
    <t>საპენსიო</t>
  </si>
  <si>
    <t>ტექდათვალიერება</t>
  </si>
  <si>
    <t>1.6.4.6</t>
  </si>
  <si>
    <t>1.6.4.8</t>
  </si>
  <si>
    <t>1.2.15.11</t>
  </si>
  <si>
    <t>მომსახურება გუგლი</t>
  </si>
  <si>
    <t>მომსახურება დომენები</t>
  </si>
  <si>
    <t>01004008884</t>
  </si>
  <si>
    <t>მომსახურება</t>
  </si>
  <si>
    <t>სს სილქნეტი</t>
  </si>
  <si>
    <t>შპს ვიქტორია სექიურითი</t>
  </si>
  <si>
    <t>შპს "თბილსერვის ჯგუფი"</t>
  </si>
  <si>
    <t>206267494</t>
  </si>
  <si>
    <t>შპს ჯორჯიან უოთერ ენდ ფაუერი</t>
  </si>
  <si>
    <t>შპს „თბილისის ელექტრომიმწოდებელი კომპანია“</t>
  </si>
  <si>
    <t>ევრო</t>
  </si>
  <si>
    <t>დოლარი</t>
  </si>
  <si>
    <t>დავით ავალიანი</t>
  </si>
  <si>
    <t>01006011963</t>
  </si>
  <si>
    <t>ვახტანგ ძიძიგური</t>
  </si>
  <si>
    <t>01024086666</t>
  </si>
  <si>
    <t>ვალერიან კახიძე</t>
  </si>
  <si>
    <t>21001002808</t>
  </si>
  <si>
    <t>ლია კახიძე</t>
  </si>
  <si>
    <t>01017017234</t>
  </si>
  <si>
    <t>ვახტანგ კალოიანი</t>
  </si>
  <si>
    <t>ფულადი შემოწირულობა</t>
  </si>
  <si>
    <t>გიორგი თურქიაშვილი</t>
  </si>
  <si>
    <t>თამარ საბახტარიშვილი</t>
  </si>
  <si>
    <t>01008014130 </t>
  </si>
  <si>
    <t>01008012420</t>
  </si>
  <si>
    <t>GE34BG0000000131186878 </t>
  </si>
  <si>
    <t>ბარათით</t>
  </si>
  <si>
    <t>თიბისი</t>
  </si>
  <si>
    <t>საქართველო</t>
  </si>
  <si>
    <t>ინტერნეტ რეკლამა</t>
  </si>
  <si>
    <t>ააიპ ამომრჩეველთა განათლების საზოგადოება</t>
  </si>
  <si>
    <t>ფლაერი</t>
  </si>
  <si>
    <t>სტიკერი</t>
  </si>
  <si>
    <t xml:space="preserve">ცენტრალური ადმინისტრაციის უფროსი </t>
  </si>
  <si>
    <t>სასწავლო ცენტრის უფროსი</t>
  </si>
  <si>
    <t>ადამიანური რესურსების მმართვისა და საქმისწარმოების სამსახურის უფროსი</t>
  </si>
  <si>
    <t>იურიდიული სამსახურის უფროსი</t>
  </si>
  <si>
    <t>საფინანსო სამსახურში ბუღალტრი</t>
  </si>
  <si>
    <t>რეგიონალური სამსახურის უფროსი</t>
  </si>
  <si>
    <t>შრომის უსაფრთხოების სპეციალისტი</t>
  </si>
  <si>
    <t>მედიასთან და საზოგადოებასთან ურთიერთობის  სამსახურში სპეციალისტი</t>
  </si>
  <si>
    <t>ოპერატორი</t>
  </si>
  <si>
    <t>ინფორმაციული ტექნოლოგიების სამსახურის უფროსი</t>
  </si>
  <si>
    <t>მატერიალურ-ტექნიკური უზრუნველყოფისა და შესყიდვების  სამსახურის უფროსი</t>
  </si>
  <si>
    <t>მატერიალურ-ტექნიკ. უზრ. და შესყიდვ. სამსახ, დამლაგებელი</t>
  </si>
  <si>
    <t>მედიასთან და საზოგადოებასთან ურთიერთობის  სამსახური, გრაფიკული დიზაინერი</t>
  </si>
  <si>
    <t>მედიასთან და საზოგადოებასთან ურთიერთობის სამსახური, სოციალური მედიის - სპეციალისტი</t>
  </si>
  <si>
    <t>სასწავლო ცენტრის ტრენერი</t>
  </si>
  <si>
    <t>საერთაშორისო სამსახურის სპეციალისტი</t>
  </si>
  <si>
    <t>მატერიალურ-ტექნიკ. უზრ. და შესყიდვ. სამსახ, მძღოლი</t>
  </si>
  <si>
    <t>01008019719</t>
  </si>
  <si>
    <t>01012015574</t>
  </si>
  <si>
    <t>01012002753</t>
  </si>
  <si>
    <t>61001068915</t>
  </si>
  <si>
    <t>62002001179</t>
  </si>
  <si>
    <t>01024068927</t>
  </si>
  <si>
    <t>01011084445</t>
  </si>
  <si>
    <t>01015001535</t>
  </si>
  <si>
    <t>60001113832</t>
  </si>
  <si>
    <t>01034005821</t>
  </si>
  <si>
    <t>რეგიონალური სამსახური</t>
  </si>
  <si>
    <t>რეგიონალური მდივანი</t>
  </si>
  <si>
    <t>01008005180</t>
  </si>
  <si>
    <t>60001152890</t>
  </si>
  <si>
    <t>01.01.2022 დან უვადოდ</t>
  </si>
  <si>
    <t>საბიუჯეტო გადარიცხვა</t>
  </si>
  <si>
    <t>1.6.4.7</t>
  </si>
  <si>
    <t>მომსახურება DIGITALOCEAN</t>
  </si>
  <si>
    <t>მომსახურება ZOOM</t>
  </si>
  <si>
    <t>შპს თბილისი ენერჯი</t>
  </si>
  <si>
    <t>1.2.15.12</t>
  </si>
  <si>
    <t>ტოიოტა</t>
  </si>
  <si>
    <t>პრიუსი</t>
  </si>
  <si>
    <t>PQ368QP</t>
  </si>
  <si>
    <t>01.01.2023-31.12.2023</t>
  </si>
  <si>
    <t>ხატია ეკიზაშვილი</t>
  </si>
  <si>
    <t>გიორგი სიხარულიძე</t>
  </si>
  <si>
    <t>გიორგი ლომთაძე</t>
  </si>
  <si>
    <t>თამარ ჩერგოლეიშვილი</t>
  </si>
  <si>
    <t>ელზა გურგენიძე</t>
  </si>
  <si>
    <t>გია ნოდია</t>
  </si>
  <si>
    <t>გვანცა ბრეგვაძე</t>
  </si>
  <si>
    <t>თემურ ავალიანი</t>
  </si>
  <si>
    <t>ზურაბ მღვდლიაშვილი</t>
  </si>
  <si>
    <t>პავლე ბასილაძე</t>
  </si>
  <si>
    <t>01008019014</t>
  </si>
  <si>
    <t>01011009046</t>
  </si>
  <si>
    <t>01008038947</t>
  </si>
  <si>
    <t>01022000739</t>
  </si>
  <si>
    <t>01025002039 </t>
  </si>
  <si>
    <t>01026000697</t>
  </si>
  <si>
    <t>01010001122</t>
  </si>
  <si>
    <t>01010005815 </t>
  </si>
  <si>
    <t>04001000652</t>
  </si>
  <si>
    <t>61001039685</t>
  </si>
  <si>
    <t>01017017029</t>
  </si>
  <si>
    <t>01011014309 </t>
  </si>
  <si>
    <t>01/27/2023</t>
  </si>
  <si>
    <t>02/06/2023</t>
  </si>
  <si>
    <t>02/27/2023</t>
  </si>
  <si>
    <t>02/28/2023</t>
  </si>
  <si>
    <t>03/01/2023</t>
  </si>
  <si>
    <t>03/09/2023</t>
  </si>
  <si>
    <t>03/28/2023</t>
  </si>
  <si>
    <t>04/04/2023</t>
  </si>
  <si>
    <t>05/19/2023</t>
  </si>
  <si>
    <t>07/17/2023</t>
  </si>
  <si>
    <t>10/05/2023</t>
  </si>
  <si>
    <t>10/09/2023</t>
  </si>
  <si>
    <t>10/18/2023</t>
  </si>
  <si>
    <t>11/03/2023</t>
  </si>
  <si>
    <t>11/13/2023</t>
  </si>
  <si>
    <t>11/14/2023</t>
  </si>
  <si>
    <t>411634******5508-0</t>
  </si>
  <si>
    <t>GE03TB7086645069600004</t>
  </si>
  <si>
    <t>GE96BG0000000223350700</t>
  </si>
  <si>
    <t>GE98TB1100000311179185 </t>
  </si>
  <si>
    <t>414051******2795-0</t>
  </si>
  <si>
    <t>GE95TB1100000085179230</t>
  </si>
  <si>
    <t>GE72BG0000000889813300</t>
  </si>
  <si>
    <t>GE50TB7841145066300002 </t>
  </si>
  <si>
    <t>542833******5584-0</t>
  </si>
  <si>
    <t>431571******4415-0</t>
  </si>
  <si>
    <t>409865******4096-0</t>
  </si>
  <si>
    <t>GE27LB0123110265015000 </t>
  </si>
  <si>
    <t>GE35TB7309145066300003 </t>
  </si>
  <si>
    <t>431571******8123-0</t>
  </si>
  <si>
    <t>წერეთელი</t>
  </si>
  <si>
    <t>ფინეთი</t>
  </si>
  <si>
    <t>სამუშაო შეხვედრა</t>
  </si>
  <si>
    <t>GE80LB0123110265015016</t>
  </si>
  <si>
    <t>GE53LB0123110265015017</t>
  </si>
  <si>
    <t>10.12.2022-31.12.2023 და ავტ.31.12.2024</t>
  </si>
  <si>
    <t>მომსახურება(მაკეტის დამზადება)</t>
  </si>
  <si>
    <t>გახმოვანების აპარატურით მომსახურება</t>
  </si>
  <si>
    <t>სოციალური საწარმო თავისუფალი სივრცე</t>
  </si>
  <si>
    <t>გარე და შიდა გამოყენების ლედ ეკრანი</t>
  </si>
  <si>
    <t>პრომო მომსახურება</t>
  </si>
  <si>
    <t>ეკრანის და განათების მონტაჟი</t>
  </si>
  <si>
    <t>გახმოვანების, განათების აპარატურით მომსახურება</t>
  </si>
  <si>
    <t>მომსახურება NATIONBUIL</t>
  </si>
  <si>
    <t>მომსახურება MIDJOURNEY</t>
  </si>
  <si>
    <t>მისალოცი,ფლაერი</t>
  </si>
  <si>
    <t>პოსტერი</t>
  </si>
  <si>
    <t>ბარათი</t>
  </si>
  <si>
    <t>19001015382</t>
  </si>
  <si>
    <t>62001040997</t>
  </si>
  <si>
    <t>01017052130</t>
  </si>
  <si>
    <t>18001066423</t>
  </si>
  <si>
    <t>46001021956</t>
  </si>
  <si>
    <t>60201161146</t>
  </si>
  <si>
    <t>48001024813</t>
  </si>
  <si>
    <t>01011073858</t>
  </si>
  <si>
    <t>მოქალაქეთა ჩართულობისა და ახალგაზრდობის სამსახური - სპეციალისტი</t>
  </si>
  <si>
    <t>ინფორმაციული ტექნოლოგიების სამსახური- სპეციალისტი</t>
  </si>
  <si>
    <t>სასწავლო ცენტრი -ტრენერი</t>
  </si>
  <si>
    <t>19001099282</t>
  </si>
  <si>
    <t>58001030651</t>
  </si>
  <si>
    <t>შრომითი ხელშეკრულებით გათვალისწინებული საქმიანობა (ფინანსური სახსრების მოძიება)</t>
  </si>
  <si>
    <t>თამარ</t>
  </si>
  <si>
    <t>სუპატაშვილი</t>
  </si>
  <si>
    <t>შორენა</t>
  </si>
  <si>
    <t>გარდაფხაძე</t>
  </si>
  <si>
    <t>ბესიკ</t>
  </si>
  <si>
    <t>დონაძე</t>
  </si>
  <si>
    <t>იაკობ</t>
  </si>
  <si>
    <t>ზაქარეიშვილი</t>
  </si>
  <si>
    <t>ნინო</t>
  </si>
  <si>
    <t>გოგოლიძე</t>
  </si>
  <si>
    <t>ავთანდილ</t>
  </si>
  <si>
    <t>იაკობიძე</t>
  </si>
  <si>
    <t>თორნიკე</t>
  </si>
  <si>
    <t>დიასამიძე</t>
  </si>
  <si>
    <t>მაკა</t>
  </si>
  <si>
    <t>ჟვანია</t>
  </si>
  <si>
    <t>დიმიტრი</t>
  </si>
  <si>
    <t>ობოლაძე</t>
  </si>
  <si>
    <t>ქეცბაია</t>
  </si>
  <si>
    <t>ზაური</t>
  </si>
  <si>
    <t>სესიტაშვილი</t>
  </si>
  <si>
    <t>ხორბალაძე</t>
  </si>
  <si>
    <t>რუსუდან</t>
  </si>
  <si>
    <t>სოზიაშვილი</t>
  </si>
  <si>
    <t>კობახიძე</t>
  </si>
  <si>
    <t>ყაჯრიშვილი</t>
  </si>
  <si>
    <t>თეონა</t>
  </si>
  <si>
    <t>კუტალაძე</t>
  </si>
  <si>
    <t>თეიმურაზ</t>
  </si>
  <si>
    <t>მიქელაძე</t>
  </si>
  <si>
    <t>შოთა</t>
  </si>
  <si>
    <t>მათითაიშვილი</t>
  </si>
  <si>
    <t>ლაშა</t>
  </si>
  <si>
    <t>დამენია</t>
  </si>
  <si>
    <t>ლელა</t>
  </si>
  <si>
    <t>ქებურია</t>
  </si>
  <si>
    <t>ცოტნე</t>
  </si>
  <si>
    <t>პატარაია</t>
  </si>
  <si>
    <t>ვასილ</t>
  </si>
  <si>
    <t>ივანე</t>
  </si>
  <si>
    <t>ჩხეიძე</t>
  </si>
  <si>
    <t>კუტუბიძე</t>
  </si>
  <si>
    <t>გურამი</t>
  </si>
  <si>
    <t>ბუცხრიკიძე</t>
  </si>
  <si>
    <t>ახალაია</t>
  </si>
  <si>
    <t>ნანა</t>
  </si>
  <si>
    <t>მინასიანი</t>
  </si>
  <si>
    <t>ჯაბუა</t>
  </si>
  <si>
    <t>ვიტალი</t>
  </si>
  <si>
    <t>მაისურაძე</t>
  </si>
  <si>
    <t>მანანა</t>
  </si>
  <si>
    <t>ცუხიშვილი</t>
  </si>
  <si>
    <t>ბრენდირებული აქსესუარებით რკლამის ხარჯი</t>
  </si>
  <si>
    <t>შპს იუდიჯი ჯგუფი</t>
  </si>
  <si>
    <t>ჭიქა.ფლაერი.მისალოცი.სტიკერი</t>
  </si>
  <si>
    <t>შპს იდეამატრიქსი</t>
  </si>
  <si>
    <t>შპს ემქოლორი</t>
  </si>
  <si>
    <t>შპს პრინტარეა</t>
  </si>
  <si>
    <t>შპს დემექსი</t>
  </si>
  <si>
    <t>შპს კონსეპტუმ ჯორჯია</t>
  </si>
  <si>
    <t>ლაშა ცერიაშვილი</t>
  </si>
  <si>
    <t>01009010593</t>
  </si>
  <si>
    <t>ვიდეო შინაარსის მომზადება</t>
  </si>
  <si>
    <t xml:space="preserve"> ვიდეო შინაარსის მომზადება</t>
  </si>
  <si>
    <t>ფლაერი, სტიკერი</t>
  </si>
  <si>
    <t>სმს ბალანსის შევსება</t>
  </si>
  <si>
    <t>სტიკერები</t>
  </si>
  <si>
    <t>ქაღალდის სტიკერი</t>
  </si>
  <si>
    <t>საქაღალდე</t>
  </si>
  <si>
    <t>სტიკერი,ლიფტერი</t>
  </si>
  <si>
    <t xml:space="preserve">რიფლეტი </t>
  </si>
  <si>
    <t>პვხ სტიკერი</t>
  </si>
  <si>
    <t>პვხ სტიკერი.ფლაერი</t>
  </si>
  <si>
    <t>ჭიქა.ფლაერი.მისალოცი. სტიკერი</t>
  </si>
  <si>
    <t>ფლაერები</t>
  </si>
  <si>
    <t>ვიდეო რგოლის დამზადება</t>
  </si>
  <si>
    <t>GE26LB0123110265015018</t>
  </si>
  <si>
    <t>GE96LB0123110265015019</t>
  </si>
  <si>
    <t>ავტომობილი, მარკა VOLKSWAGEN, ნომერი FY881YF,გამოშვების წელი 2014,ფერი თეთრი,ძრავის მოცულობა 1798, თხოვების ვადა 2023 წლის 31 დეკემბრის ჩათვ</t>
  </si>
  <si>
    <t>1/1/20223</t>
  </si>
  <si>
    <t>მოდელი:ტოიოტა, MM586HH,გამოშვების წელი 2014,ფერი ყავისფერი, ტიპი: სედანი, ძრავის მოცულობა 2494, თხოვების ვადა 2023 წლის 30 ივნისის ჩათვ.</t>
  </si>
  <si>
    <t>ავტომობილი,მარკა:FORD, do579nk გამოშვების წელი 2011,ფერი შავი, ძრავის მოცულობა 11999,თხოვების ვადა 2023 წლის 31 დეკემბრამდე</t>
  </si>
  <si>
    <t>ავტომობილის მარკა/მოდელი: ფორდი,ფურგონი.OU239OUგამოშვების წელი 1996. თხოვების ვადა 2023 წლის 31 დეკემბრამდე</t>
  </si>
  <si>
    <t>მარკა HONDA CR_V vrv 162 გამოშვების წელი 2001,ფერი რუხი,ძრავის მოცულობა 2000,საიდენტიფიკაციო კოდი# jHLRD18471C032066, თხოვების ვადა 2023 წლის 31 დეკემბრამდე</t>
  </si>
  <si>
    <t>ავტომობილი,მარკა:BMW, OT707OK გამოშვების წელი 2007,ფერი ლურჯი,ძრავის მოცულობა 2494,თხოვების ვადა 2021 წლის 11 მაისიდან 2023 წლის 31 დეკემბრის ჩათვ</t>
  </si>
  <si>
    <t>მარკა/მოდელი NISSAN JUKE, ნომერი LI143KA, გამოშვება 2013 წელი, ფერი თეთრი,  თხოვების ვადა 2023 წლის 31 დეკემბრამდე</t>
  </si>
  <si>
    <t>მარკა/მოდელი ტოიოტა, ნომერი MM181DM, გამოშვების წელი 2015, ფერი ლურჯი, თხოვების ვადა 20223 წლის 31 დეკემბრამდე</t>
  </si>
  <si>
    <t>მარკა/მოდელი, MERCEDES-BENZ C300, გამოშვების წელი 2012, ფერი შავი, ნომერი VL654VL, თხოვების ვადა 20223 წლის 31 დეკემბრის ჩათვ</t>
  </si>
  <si>
    <t>ავტომობილის მარკა/მოდელი:LEXUS.-CE100TI, ფერი-შავი, გამოშვების წელი 2015. თხოვების ვადა 2023 წლის 31 დეკემბერი</t>
  </si>
  <si>
    <t>17.12.2022-17.01.2023</t>
  </si>
  <si>
    <t>17.01.2023-17.02.2023</t>
  </si>
  <si>
    <t>18.02.2023-08.03.2023</t>
  </si>
  <si>
    <t>08.03.2023-17.03.2023</t>
  </si>
  <si>
    <t>17.03.2023-04.04.2023</t>
  </si>
  <si>
    <t>03.04.2023-15.04.2023</t>
  </si>
  <si>
    <t>18.04.2023-14.05.2023</t>
  </si>
  <si>
    <t>14.05.2023-17.05.2023</t>
  </si>
  <si>
    <t>17.05.2023-28.05.2023</t>
  </si>
  <si>
    <t>27.05.2023-18.06.2023</t>
  </si>
  <si>
    <t>18.06.2023-08.07.2023</t>
  </si>
  <si>
    <t>08.07.2023-18.07.2023</t>
  </si>
  <si>
    <t>18.07.2023-18.08.2023</t>
  </si>
  <si>
    <t>18.08.2023-16.09.2023</t>
  </si>
  <si>
    <t>20.09.2023-18.10.2023</t>
  </si>
  <si>
    <t>01017006097</t>
  </si>
  <si>
    <t>18.10.2023-17.11.2023</t>
  </si>
  <si>
    <t>16.11.2023-18.11.2023</t>
  </si>
  <si>
    <t>18.11.2023-17.12.2023</t>
  </si>
  <si>
    <t>1.2.15.13</t>
  </si>
  <si>
    <t>1.2.15.14</t>
  </si>
  <si>
    <t>1.2.15.15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</si>
</sst>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00"/>
    <numFmt numFmtId="165" formatCode="dd/mm/yy;@"/>
    <numFmt numFmtId="166" formatCode="\ს\ა\ტ\ე\ლ\ე\ვ\ი\ზ\ი\ო\ \რ\ე\კ\ლ\ა\მ\ა"/>
    <numFmt numFmtId="167" formatCode="0.0"/>
  </numFmts>
  <fonts count="40"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sz val="11"/>
      <name val="Sylfaen"/>
      <family val="1"/>
    </font>
    <font>
      <sz val="10"/>
      <name val="Calibri"/>
      <family val="2"/>
      <scheme val="minor"/>
    </font>
    <font>
      <sz val="12"/>
      <name val="Sylfaen"/>
      <family val="1"/>
    </font>
    <font>
      <sz val="9"/>
      <name val="Arial"/>
      <family val="2"/>
    </font>
    <font>
      <sz val="10"/>
      <color theme="1"/>
      <name val="Arial"/>
      <family val="2"/>
    </font>
    <font>
      <sz val="10"/>
      <name val="Sylfaen"/>
      <family val="1"/>
      <charset val="204"/>
    </font>
    <font>
      <sz val="10"/>
      <color theme="1"/>
      <name val="Sylfaen"/>
      <family val="1"/>
      <charset val="204"/>
    </font>
    <font>
      <sz val="10"/>
      <color indexed="8"/>
      <name val="Sylfaen"/>
      <family val="1"/>
    </font>
    <font>
      <sz val="10"/>
      <color rgb="FF242424"/>
      <name val="Sylfaen"/>
      <family val="1"/>
    </font>
    <font>
      <sz val="10"/>
      <color rgb="FF242424"/>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cellStyleXfs>
  <cellXfs count="753">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4"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17"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0" borderId="0" xfId="0" applyFont="1" applyFill="1" applyBorder="1" applyProtection="1">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17" fillId="0" borderId="1" xfId="2" applyFont="1" applyFill="1" applyBorder="1" applyAlignment="1" applyProtection="1">
      <alignment horizontal="left" vertical="top"/>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3" fontId="17" fillId="4" borderId="24"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2"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27"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27"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27"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1" fillId="4" borderId="1" xfId="3" applyFont="1" applyFill="1" applyBorder="1" applyAlignment="1" applyProtection="1">
      <alignment horizontal="center" vertical="center"/>
    </xf>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3"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0"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1"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16"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1"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1" fillId="0" borderId="0" xfId="4" applyFont="1" applyBorder="1" applyProtection="1">
      <protection locked="0"/>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18" xfId="2" applyFont="1" applyFill="1" applyBorder="1" applyAlignment="1" applyProtection="1">
      <alignment horizontal="left" vertical="top"/>
      <protection locked="0"/>
    </xf>
    <xf numFmtId="0" fontId="17" fillId="4" borderId="18" xfId="2" applyFont="1" applyFill="1" applyBorder="1" applyAlignment="1" applyProtection="1">
      <alignment horizontal="left" vertical="top" wrapText="1"/>
      <protection locked="0"/>
    </xf>
    <xf numFmtId="0" fontId="17" fillId="4" borderId="19" xfId="2" applyFont="1" applyFill="1" applyBorder="1" applyAlignment="1" applyProtection="1">
      <alignment horizontal="left" vertical="top" wrapText="1"/>
      <protection locked="0"/>
    </xf>
    <xf numFmtId="1" fontId="17" fillId="4" borderId="19" xfId="2" applyNumberFormat="1" applyFont="1" applyFill="1" applyBorder="1" applyAlignment="1" applyProtection="1">
      <alignment horizontal="left" vertical="top" wrapText="1"/>
      <protection locked="0"/>
    </xf>
    <xf numFmtId="1" fontId="17" fillId="4" borderId="20"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17" xfId="2" applyFont="1" applyFill="1" applyBorder="1" applyAlignment="1" applyProtection="1">
      <alignment horizontal="center" vertical="top" wrapText="1"/>
    </xf>
    <xf numFmtId="1" fontId="17" fillId="4" borderId="17"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0" fontId="32" fillId="4" borderId="0" xfId="3" applyFont="1" applyFill="1" applyAlignment="1" applyProtection="1">
      <alignment horizontal="center" vertical="center" wrapText="1"/>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26" xfId="9" applyFont="1" applyFill="1" applyBorder="1" applyAlignment="1" applyProtection="1">
      <alignment horizontal="right" vertical="center"/>
    </xf>
    <xf numFmtId="14" fontId="17" fillId="0" borderId="26" xfId="9" applyNumberFormat="1" applyFont="1" applyBorder="1" applyAlignment="1" applyProtection="1">
      <alignment vertical="center"/>
      <protection locked="0"/>
    </xf>
    <xf numFmtId="0" fontId="17" fillId="4" borderId="27" xfId="9" applyFont="1" applyFill="1" applyBorder="1" applyAlignment="1" applyProtection="1">
      <alignment vertical="center"/>
    </xf>
    <xf numFmtId="0" fontId="21" fillId="4" borderId="0" xfId="9" applyFont="1" applyFill="1" applyBorder="1" applyAlignment="1" applyProtection="1">
      <alignment horizontal="right" vertical="center"/>
    </xf>
    <xf numFmtId="165"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26"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26"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5"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0" fontId="17" fillId="4" borderId="0" xfId="1" applyFont="1" applyFill="1" applyAlignment="1" applyProtection="1">
      <alignment horizontal="center" vertical="center"/>
    </xf>
    <xf numFmtId="0" fontId="17" fillId="4" borderId="27" xfId="0" applyFont="1" applyFill="1" applyBorder="1" applyAlignment="1">
      <alignment vertical="center"/>
    </xf>
    <xf numFmtId="0" fontId="21" fillId="4" borderId="0" xfId="9" applyFont="1" applyFill="1" applyBorder="1" applyAlignment="1" applyProtection="1">
      <alignment vertical="center"/>
    </xf>
    <xf numFmtId="0" fontId="17" fillId="4" borderId="26" xfId="9" applyFont="1" applyFill="1" applyBorder="1" applyAlignment="1" applyProtection="1">
      <alignment vertical="center"/>
    </xf>
    <xf numFmtId="0" fontId="21" fillId="4" borderId="12" xfId="9" applyFont="1" applyFill="1" applyBorder="1" applyAlignment="1" applyProtection="1">
      <alignment horizontal="center" vertical="center" wrapText="1"/>
    </xf>
    <xf numFmtId="0" fontId="21" fillId="4" borderId="13" xfId="9" applyFont="1" applyFill="1" applyBorder="1" applyAlignment="1" applyProtection="1">
      <alignment horizontal="center" vertical="center" wrapText="1"/>
    </xf>
    <xf numFmtId="0" fontId="21" fillId="4" borderId="14" xfId="9" applyFont="1" applyFill="1" applyBorder="1" applyAlignment="1" applyProtection="1">
      <alignment horizontal="center" vertical="center" wrapText="1"/>
    </xf>
    <xf numFmtId="0" fontId="21" fillId="3" borderId="12" xfId="9" applyFont="1" applyFill="1" applyBorder="1" applyAlignment="1" applyProtection="1">
      <alignment horizontal="center" vertical="center" wrapText="1"/>
    </xf>
    <xf numFmtId="0" fontId="21" fillId="3" borderId="13" xfId="9" applyFont="1" applyFill="1" applyBorder="1" applyAlignment="1" applyProtection="1">
      <alignment horizontal="center" vertical="center" wrapText="1"/>
    </xf>
    <xf numFmtId="0" fontId="21" fillId="3" borderId="14" xfId="15" applyFont="1" applyFill="1" applyBorder="1" applyAlignment="1" applyProtection="1">
      <alignment horizontal="center" vertical="center" wrapText="1"/>
    </xf>
    <xf numFmtId="0" fontId="21" fillId="3" borderId="15" xfId="9" applyFont="1" applyFill="1" applyBorder="1" applyAlignment="1" applyProtection="1">
      <alignment horizontal="center" vertical="center" wrapText="1"/>
    </xf>
    <xf numFmtId="0" fontId="21" fillId="4" borderId="10" xfId="9" applyFont="1" applyFill="1" applyBorder="1" applyAlignment="1" applyProtection="1">
      <alignment horizontal="center" vertical="center" wrapText="1"/>
    </xf>
    <xf numFmtId="0" fontId="21" fillId="0" borderId="0" xfId="9" applyFont="1" applyAlignment="1" applyProtection="1">
      <alignment horizontal="center" vertical="center" wrapText="1"/>
      <protection locked="0"/>
    </xf>
    <xf numFmtId="0" fontId="17" fillId="0" borderId="0" xfId="9" applyFont="1" applyAlignment="1" applyProtection="1">
      <alignment horizontal="center" vertical="center"/>
      <protection locked="0"/>
    </xf>
    <xf numFmtId="0" fontId="17" fillId="0" borderId="0" xfId="15" applyFont="1" applyFill="1" applyAlignment="1" applyProtection="1">
      <alignment vertical="center"/>
      <protection locked="0"/>
    </xf>
    <xf numFmtId="49" fontId="17" fillId="0" borderId="0" xfId="9" applyNumberFormat="1" applyFont="1" applyAlignment="1" applyProtection="1">
      <alignment vertical="center"/>
      <protection locked="0"/>
    </xf>
    <xf numFmtId="0" fontId="17" fillId="0" borderId="1" xfId="0" applyFont="1" applyFill="1" applyBorder="1" applyProtection="1"/>
    <xf numFmtId="0" fontId="17" fillId="0" borderId="0" xfId="3" applyFont="1" applyAlignment="1" applyProtection="1">
      <alignment vertical="center"/>
      <protection locked="0"/>
    </xf>
    <xf numFmtId="0" fontId="21" fillId="4" borderId="28" xfId="9" applyFont="1" applyFill="1" applyBorder="1" applyAlignment="1" applyProtection="1">
      <alignment horizontal="center" vertical="center"/>
    </xf>
    <xf numFmtId="0" fontId="21" fillId="4" borderId="29" xfId="9" applyFont="1" applyFill="1" applyBorder="1" applyAlignment="1" applyProtection="1">
      <alignment horizontal="center" vertical="center"/>
    </xf>
    <xf numFmtId="0" fontId="21" fillId="4" borderId="30" xfId="9" applyFont="1" applyFill="1" applyBorder="1" applyAlignment="1" applyProtection="1">
      <alignment horizontal="center" vertical="center"/>
    </xf>
    <xf numFmtId="0" fontId="21" fillId="4" borderId="31" xfId="9" applyFont="1" applyFill="1" applyBorder="1" applyAlignment="1" applyProtection="1">
      <alignment horizontal="center" vertical="center"/>
    </xf>
    <xf numFmtId="0" fontId="21" fillId="4" borderId="32" xfId="9" applyFont="1" applyFill="1" applyBorder="1" applyAlignment="1" applyProtection="1">
      <alignment horizontal="center" vertical="center" wrapText="1"/>
    </xf>
    <xf numFmtId="0" fontId="17" fillId="4" borderId="0" xfId="0" applyFont="1" applyFill="1" applyBorder="1" applyAlignment="1">
      <alignment horizontal="center" vertical="center"/>
    </xf>
    <xf numFmtId="14" fontId="17" fillId="4" borderId="0" xfId="9" applyNumberFormat="1" applyFont="1" applyFill="1" applyBorder="1" applyAlignment="1" applyProtection="1">
      <alignment horizontal="center" vertical="center"/>
    </xf>
    <xf numFmtId="49" fontId="17" fillId="2" borderId="0" xfId="9" applyNumberFormat="1" applyFont="1" applyFill="1" applyBorder="1" applyAlignment="1" applyProtection="1">
      <alignment horizontal="center" vertical="center"/>
      <protection locked="0"/>
    </xf>
    <xf numFmtId="49" fontId="17" fillId="4" borderId="0" xfId="9" applyNumberFormat="1" applyFont="1" applyFill="1" applyBorder="1" applyAlignment="1" applyProtection="1">
      <alignment horizontal="center" vertical="center"/>
      <protection locked="0"/>
    </xf>
    <xf numFmtId="14" fontId="17" fillId="2" borderId="0" xfId="9" applyNumberFormat="1" applyFont="1" applyFill="1" applyBorder="1" applyAlignment="1" applyProtection="1">
      <alignment horizontal="center" vertical="center"/>
    </xf>
    <xf numFmtId="0" fontId="17" fillId="0" borderId="0" xfId="0" applyFont="1" applyAlignment="1">
      <alignment horizontal="center" vertical="center"/>
    </xf>
    <xf numFmtId="49" fontId="17" fillId="0" borderId="0" xfId="9" applyNumberFormat="1" applyFont="1" applyAlignment="1" applyProtection="1">
      <alignment horizontal="center" vertical="center"/>
      <protection locked="0"/>
    </xf>
    <xf numFmtId="0" fontId="17" fillId="0" borderId="1" xfId="0" applyFont="1" applyFill="1" applyBorder="1" applyProtection="1">
      <protection locked="0"/>
    </xf>
    <xf numFmtId="4" fontId="21" fillId="4" borderId="1" xfId="1" applyNumberFormat="1" applyFont="1" applyFill="1" applyBorder="1" applyAlignment="1" applyProtection="1">
      <alignment horizontal="right" vertical="center"/>
    </xf>
    <xf numFmtId="4" fontId="21" fillId="4" borderId="1" xfId="1" applyNumberFormat="1" applyFont="1" applyFill="1" applyBorder="1" applyAlignment="1" applyProtection="1">
      <alignment horizontal="right" vertical="center" wrapText="1"/>
    </xf>
    <xf numFmtId="3" fontId="21" fillId="0" borderId="1" xfId="1" applyNumberFormat="1" applyFont="1" applyFill="1" applyBorder="1" applyAlignment="1" applyProtection="1">
      <alignment horizontal="right" vertical="center" wrapText="1"/>
      <protection locked="0"/>
    </xf>
    <xf numFmtId="4" fontId="21" fillId="0" borderId="1" xfId="1" applyNumberFormat="1" applyFont="1" applyFill="1" applyBorder="1" applyAlignment="1" applyProtection="1">
      <alignment horizontal="right" vertical="center" wrapText="1"/>
      <protection locked="0"/>
    </xf>
    <xf numFmtId="3" fontId="17" fillId="0" borderId="1" xfId="1" applyNumberFormat="1" applyFont="1" applyFill="1" applyBorder="1" applyAlignment="1" applyProtection="1">
      <alignment horizontal="right" vertical="center" wrapText="1"/>
      <protection locked="0"/>
    </xf>
    <xf numFmtId="4" fontId="17" fillId="4" borderId="1" xfId="1" applyNumberFormat="1" applyFont="1" applyFill="1" applyBorder="1" applyAlignment="1" applyProtection="1">
      <alignment horizontal="right" vertical="center" wrapText="1"/>
    </xf>
    <xf numFmtId="3" fontId="21" fillId="0" borderId="1" xfId="1" applyNumberFormat="1" applyFont="1" applyFill="1" applyBorder="1" applyAlignment="1" applyProtection="1">
      <alignment horizontal="right" vertical="center"/>
      <protection locked="0"/>
    </xf>
    <xf numFmtId="3" fontId="21" fillId="0" borderId="1" xfId="1" applyNumberFormat="1" applyFont="1" applyFill="1" applyBorder="1" applyAlignment="1" applyProtection="1">
      <alignment horizontal="right" vertical="center" wrapText="1"/>
    </xf>
    <xf numFmtId="1" fontId="17" fillId="0" borderId="1" xfId="2" applyNumberFormat="1" applyFont="1" applyFill="1" applyBorder="1" applyAlignment="1" applyProtection="1">
      <alignment horizontal="right" vertical="top"/>
      <protection locked="0"/>
    </xf>
    <xf numFmtId="2" fontId="17" fillId="0" borderId="4" xfId="2" applyNumberFormat="1" applyFont="1" applyFill="1" applyBorder="1" applyAlignment="1" applyProtection="1">
      <alignment horizontal="right" vertical="center"/>
      <protection locked="0"/>
    </xf>
    <xf numFmtId="3" fontId="17" fillId="0" borderId="24" xfId="1" applyNumberFormat="1" applyFont="1" applyFill="1" applyBorder="1" applyAlignment="1" applyProtection="1">
      <alignment horizontal="right" vertical="center" wrapText="1"/>
    </xf>
    <xf numFmtId="0" fontId="21" fillId="0" borderId="4" xfId="3" applyFont="1" applyFill="1" applyBorder="1" applyAlignment="1" applyProtection="1">
      <alignment horizontal="right"/>
    </xf>
    <xf numFmtId="0" fontId="17" fillId="0" borderId="1" xfId="1" applyFont="1" applyFill="1" applyBorder="1" applyAlignment="1" applyProtection="1">
      <alignment vertical="center" wrapText="1"/>
    </xf>
    <xf numFmtId="4" fontId="17" fillId="0" borderId="1" xfId="1" applyNumberFormat="1" applyFont="1" applyFill="1" applyBorder="1" applyAlignment="1" applyProtection="1">
      <alignment horizontal="center" vertical="center" wrapText="1"/>
      <protection locked="0"/>
    </xf>
    <xf numFmtId="3" fontId="17" fillId="0" borderId="1" xfId="1"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vertical="center"/>
      <protection locked="0"/>
    </xf>
    <xf numFmtId="49" fontId="17" fillId="0" borderId="1" xfId="0" applyNumberFormat="1" applyFont="1" applyFill="1" applyBorder="1" applyAlignment="1">
      <alignment horizontal="left" vertical="center"/>
    </xf>
    <xf numFmtId="0" fontId="18" fillId="0" borderId="1" xfId="0" applyFont="1" applyFill="1" applyBorder="1" applyAlignment="1">
      <alignment vertical="center" wrapText="1"/>
    </xf>
    <xf numFmtId="2" fontId="18"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xf>
    <xf numFmtId="0" fontId="18" fillId="0" borderId="1" xfId="0" applyFont="1" applyFill="1" applyBorder="1" applyAlignment="1">
      <alignment horizontal="left" vertical="center"/>
    </xf>
    <xf numFmtId="0" fontId="17" fillId="0" borderId="1" xfId="0" applyFont="1" applyFill="1" applyBorder="1" applyAlignment="1" applyProtection="1">
      <alignment vertical="center"/>
    </xf>
    <xf numFmtId="49" fontId="18" fillId="0" borderId="1" xfId="0" applyNumberFormat="1" applyFont="1" applyFill="1" applyBorder="1" applyAlignment="1">
      <alignment horizontal="left" vertical="center" wrapText="1"/>
    </xf>
    <xf numFmtId="0" fontId="17" fillId="0" borderId="1" xfId="0" applyFont="1" applyFill="1" applyBorder="1" applyAlignment="1" applyProtection="1">
      <alignment vertical="center" wrapText="1"/>
    </xf>
    <xf numFmtId="3" fontId="17" fillId="2" borderId="1" xfId="1" applyNumberFormat="1" applyFont="1" applyFill="1" applyBorder="1" applyAlignment="1" applyProtection="1">
      <alignment horizontal="center" vertical="center" wrapText="1"/>
      <protection locked="0"/>
    </xf>
    <xf numFmtId="0" fontId="18" fillId="0" borderId="1" xfId="0" applyFont="1" applyFill="1" applyBorder="1" applyAlignment="1"/>
    <xf numFmtId="0" fontId="18" fillId="0" borderId="1" xfId="0" applyFont="1" applyFill="1" applyBorder="1" applyAlignment="1">
      <alignment horizontal="left" vertical="center" wrapText="1"/>
    </xf>
    <xf numFmtId="0" fontId="11" fillId="4" borderId="1" xfId="0" applyFont="1" applyFill="1" applyBorder="1" applyAlignment="1">
      <alignment vertical="center"/>
    </xf>
    <xf numFmtId="0" fontId="33" fillId="0" borderId="1" xfId="0" applyFont="1" applyBorder="1" applyAlignment="1">
      <alignment vertical="center"/>
    </xf>
    <xf numFmtId="3" fontId="17" fillId="2" borderId="1" xfId="1" applyNumberFormat="1" applyFont="1" applyFill="1" applyBorder="1" applyAlignment="1" applyProtection="1">
      <alignment vertical="center" wrapText="1"/>
      <protection locked="0"/>
    </xf>
    <xf numFmtId="0" fontId="0" fillId="0" borderId="0" xfId="0" applyAlignment="1">
      <alignment vertical="center"/>
    </xf>
    <xf numFmtId="49" fontId="17" fillId="0" borderId="1" xfId="0" applyNumberFormat="1" applyFont="1" applyFill="1" applyBorder="1" applyAlignment="1" applyProtection="1">
      <alignment vertical="center" wrapText="1"/>
      <protection locked="0"/>
    </xf>
    <xf numFmtId="0" fontId="11" fillId="0" borderId="1" xfId="0" applyFont="1" applyBorder="1" applyAlignment="1">
      <alignment vertical="center"/>
    </xf>
    <xf numFmtId="0" fontId="11" fillId="0" borderId="1" xfId="1" applyFont="1" applyFill="1" applyBorder="1" applyAlignment="1" applyProtection="1">
      <alignment vertical="center" wrapText="1"/>
    </xf>
    <xf numFmtId="49" fontId="11" fillId="0" borderId="1" xfId="0" applyNumberFormat="1" applyFont="1" applyFill="1" applyBorder="1" applyAlignment="1" applyProtection="1">
      <alignment vertical="center" wrapText="1"/>
      <protection locked="0"/>
    </xf>
    <xf numFmtId="3" fontId="11" fillId="2" borderId="1" xfId="1" applyNumberFormat="1" applyFont="1" applyFill="1" applyBorder="1" applyAlignment="1" applyProtection="1">
      <alignment vertical="center" wrapText="1"/>
      <protection locked="0"/>
    </xf>
    <xf numFmtId="0" fontId="11" fillId="0" borderId="0" xfId="0" applyFont="1" applyAlignment="1">
      <alignment vertical="center"/>
    </xf>
    <xf numFmtId="49" fontId="11" fillId="0" borderId="1" xfId="1" applyNumberFormat="1" applyFont="1" applyFill="1" applyBorder="1" applyAlignment="1" applyProtection="1">
      <alignment vertical="center" wrapText="1"/>
    </xf>
    <xf numFmtId="49" fontId="34" fillId="0" borderId="1" xfId="0" applyNumberFormat="1" applyFont="1" applyFill="1" applyBorder="1" applyAlignment="1">
      <alignment horizontal="left" vertical="center" wrapText="1"/>
    </xf>
    <xf numFmtId="0" fontId="11" fillId="0" borderId="1" xfId="1" applyFont="1" applyFill="1" applyBorder="1" applyAlignment="1" applyProtection="1">
      <alignment horizontal="left" vertical="center" wrapText="1"/>
    </xf>
    <xf numFmtId="0" fontId="11" fillId="0" borderId="1" xfId="0" applyFont="1" applyBorder="1" applyAlignment="1">
      <alignment horizontal="left"/>
    </xf>
    <xf numFmtId="0" fontId="11" fillId="0" borderId="1" xfId="1" applyFont="1" applyFill="1" applyBorder="1" applyAlignment="1" applyProtection="1">
      <alignment horizontal="right" vertical="center" wrapText="1"/>
    </xf>
    <xf numFmtId="4" fontId="11" fillId="0" borderId="1" xfId="0" applyNumberFormat="1" applyFont="1" applyBorder="1"/>
    <xf numFmtId="0" fontId="11" fillId="0" borderId="1" xfId="1" applyFont="1" applyFill="1" applyBorder="1" applyAlignment="1" applyProtection="1">
      <alignment vertical="top" wrapText="1"/>
    </xf>
    <xf numFmtId="49" fontId="11" fillId="0" borderId="1" xfId="1" applyNumberFormat="1" applyFont="1" applyFill="1" applyBorder="1" applyAlignment="1" applyProtection="1">
      <alignment horizontal="left" vertical="center" wrapText="1" indent="1"/>
    </xf>
    <xf numFmtId="49" fontId="11" fillId="0" borderId="1" xfId="0" applyNumberFormat="1" applyFont="1" applyFill="1" applyBorder="1" applyAlignment="1" applyProtection="1">
      <alignment horizontal="left" vertical="center" wrapText="1"/>
      <protection locked="0"/>
    </xf>
    <xf numFmtId="166" fontId="17" fillId="2" borderId="2" xfId="10" applyNumberFormat="1" applyFont="1" applyFill="1" applyBorder="1" applyAlignment="1" applyProtection="1">
      <alignment horizontal="left" vertical="center" wrapText="1"/>
      <protection locked="0"/>
    </xf>
    <xf numFmtId="0" fontId="17" fillId="0" borderId="1" xfId="1" applyFont="1" applyFill="1" applyBorder="1" applyAlignment="1" applyProtection="1">
      <alignment horizontal="right" vertical="center" wrapText="1"/>
    </xf>
    <xf numFmtId="0" fontId="17" fillId="2" borderId="0" xfId="0" applyFont="1" applyFill="1"/>
    <xf numFmtId="3" fontId="21" fillId="0" borderId="1" xfId="1" applyNumberFormat="1" applyFont="1" applyFill="1" applyBorder="1" applyAlignment="1" applyProtection="1">
      <alignment horizontal="center" vertical="center" wrapText="1"/>
      <protection locked="0"/>
    </xf>
    <xf numFmtId="0" fontId="17" fillId="0" borderId="1" xfId="0" applyFont="1" applyFill="1" applyBorder="1"/>
    <xf numFmtId="4" fontId="17" fillId="0" borderId="1" xfId="0" applyNumberFormat="1" applyFont="1" applyBorder="1"/>
    <xf numFmtId="0" fontId="18" fillId="0" borderId="1" xfId="4" applyFont="1" applyFill="1" applyBorder="1" applyAlignment="1" applyProtection="1">
      <alignment vertical="center" wrapText="1"/>
      <protection locked="0"/>
    </xf>
    <xf numFmtId="0" fontId="18" fillId="0" borderId="1" xfId="16" applyFont="1" applyFill="1" applyBorder="1" applyAlignment="1" applyProtection="1">
      <alignment vertical="center" wrapText="1"/>
      <protection locked="0"/>
    </xf>
    <xf numFmtId="0" fontId="18" fillId="0" borderId="1" xfId="16" applyFont="1" applyBorder="1" applyAlignment="1" applyProtection="1">
      <alignment horizontal="center" vertical="center" wrapText="1"/>
      <protection locked="0"/>
    </xf>
    <xf numFmtId="14" fontId="18" fillId="0" borderId="1" xfId="16" applyNumberFormat="1" applyFont="1" applyFill="1" applyBorder="1" applyAlignment="1" applyProtection="1">
      <alignment vertical="center" wrapText="1"/>
      <protection locked="0"/>
    </xf>
    <xf numFmtId="0" fontId="21" fillId="2" borderId="0" xfId="0" applyFont="1" applyFill="1"/>
    <xf numFmtId="0" fontId="17" fillId="4" borderId="0" xfId="1" applyFont="1" applyFill="1" applyAlignment="1" applyProtection="1">
      <alignment horizontal="center" vertical="center"/>
    </xf>
    <xf numFmtId="0" fontId="17" fillId="0" borderId="0" xfId="0" applyFont="1" applyFill="1" applyBorder="1" applyAlignment="1" applyProtection="1">
      <alignment horizontal="left" vertical="center" wrapText="1"/>
      <protection locked="0"/>
    </xf>
    <xf numFmtId="0" fontId="17" fillId="2" borderId="0" xfId="0" applyFont="1" applyFill="1" applyAlignment="1" applyProtection="1">
      <alignment horizontal="left"/>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0" applyFont="1" applyFill="1" applyAlignment="1" applyProtection="1">
      <alignment vertical="center"/>
      <protection locked="0"/>
    </xf>
    <xf numFmtId="0" fontId="17" fillId="4" borderId="1" xfId="5" applyFont="1" applyFill="1" applyBorder="1" applyAlignment="1" applyProtection="1">
      <alignment horizontal="left" vertical="center" wrapText="1"/>
      <protection locked="0"/>
    </xf>
    <xf numFmtId="4" fontId="17" fillId="4" borderId="0" xfId="1" applyNumberFormat="1" applyFont="1" applyFill="1" applyBorder="1" applyAlignment="1" applyProtection="1">
      <alignment horizontal="center" vertical="center"/>
    </xf>
    <xf numFmtId="4" fontId="17" fillId="4" borderId="0" xfId="0" applyNumberFormat="1" applyFont="1" applyFill="1" applyProtection="1"/>
    <xf numFmtId="4" fontId="17" fillId="2" borderId="0" xfId="0" applyNumberFormat="1" applyFont="1" applyFill="1" applyProtection="1"/>
    <xf numFmtId="4" fontId="21" fillId="4" borderId="1" xfId="1" applyNumberFormat="1" applyFont="1" applyFill="1" applyBorder="1" applyAlignment="1" applyProtection="1">
      <alignment horizontal="center" vertical="center" wrapText="1"/>
    </xf>
    <xf numFmtId="4" fontId="17" fillId="0" borderId="0" xfId="0" applyNumberFormat="1" applyFont="1" applyProtection="1">
      <protection locked="0"/>
    </xf>
    <xf numFmtId="4" fontId="11" fillId="0" borderId="0" xfId="0" applyNumberFormat="1" applyFont="1" applyProtection="1">
      <protection locked="0"/>
    </xf>
    <xf numFmtId="4" fontId="17" fillId="0" borderId="0" xfId="0" applyNumberFormat="1" applyFont="1" applyBorder="1" applyProtection="1">
      <protection locked="0"/>
    </xf>
    <xf numFmtId="4" fontId="11" fillId="0" borderId="0" xfId="0" applyNumberFormat="1" applyFont="1"/>
    <xf numFmtId="0" fontId="21" fillId="0" borderId="1" xfId="0" applyFont="1" applyFill="1" applyBorder="1" applyProtection="1"/>
    <xf numFmtId="0" fontId="17" fillId="0" borderId="0" xfId="0" applyFont="1"/>
    <xf numFmtId="0" fontId="21" fillId="0" borderId="0" xfId="0" applyFont="1"/>
    <xf numFmtId="0" fontId="21" fillId="0" borderId="0" xfId="1" applyFont="1" applyAlignment="1" applyProtection="1">
      <alignment horizontal="center" vertical="center" wrapText="1"/>
      <protection locked="0"/>
    </xf>
    <xf numFmtId="0" fontId="17" fillId="0" borderId="1" xfId="0" applyFont="1" applyBorder="1"/>
    <xf numFmtId="0" fontId="17" fillId="0" borderId="1" xfId="0" applyFont="1" applyBorder="1" applyAlignment="1"/>
    <xf numFmtId="0" fontId="21" fillId="4" borderId="1" xfId="0" applyFont="1" applyFill="1" applyBorder="1"/>
    <xf numFmtId="0" fontId="17" fillId="2" borderId="0" xfId="0" applyFont="1" applyFill="1" applyBorder="1"/>
    <xf numFmtId="4" fontId="17" fillId="2" borderId="1" xfId="1" applyNumberFormat="1" applyFont="1" applyFill="1" applyBorder="1" applyAlignment="1" applyProtection="1">
      <alignment horizontal="right" vertical="center" wrapText="1"/>
      <protection locked="0"/>
    </xf>
    <xf numFmtId="4" fontId="17" fillId="0" borderId="1" xfId="0" applyNumberFormat="1" applyFont="1" applyBorder="1" applyAlignment="1">
      <alignment horizontal="right"/>
    </xf>
    <xf numFmtId="49" fontId="17" fillId="0" borderId="1" xfId="0" applyNumberFormat="1" applyFont="1" applyBorder="1"/>
    <xf numFmtId="49" fontId="17" fillId="0" borderId="1" xfId="1" applyNumberFormat="1" applyFont="1" applyFill="1" applyBorder="1" applyAlignment="1" applyProtection="1">
      <alignment vertical="center" wrapText="1"/>
    </xf>
    <xf numFmtId="0" fontId="17" fillId="4" borderId="1" xfId="0" applyFont="1" applyFill="1" applyBorder="1"/>
    <xf numFmtId="0" fontId="17" fillId="4" borderId="1" xfId="0" applyFont="1" applyFill="1" applyBorder="1" applyAlignment="1" applyProtection="1">
      <alignment horizontal="center"/>
      <protection locked="0"/>
    </xf>
    <xf numFmtId="0" fontId="17" fillId="0" borderId="33" xfId="2" applyFont="1" applyFill="1" applyBorder="1" applyAlignment="1" applyProtection="1">
      <alignment horizontal="center" vertical="top" wrapText="1"/>
      <protection locked="0"/>
    </xf>
    <xf numFmtId="0" fontId="17" fillId="0" borderId="16" xfId="2" applyFont="1" applyFill="1" applyBorder="1" applyAlignment="1" applyProtection="1">
      <alignment horizontal="left" vertical="center" wrapText="1"/>
      <protection locked="0"/>
    </xf>
    <xf numFmtId="0" fontId="17" fillId="4" borderId="0" xfId="1" applyFont="1" applyFill="1" applyBorder="1" applyAlignment="1" applyProtection="1">
      <alignment horizontal="center" vertical="center"/>
    </xf>
    <xf numFmtId="0" fontId="17" fillId="4" borderId="0" xfId="0" applyFont="1" applyFill="1" applyBorder="1"/>
    <xf numFmtId="0" fontId="17" fillId="4" borderId="3" xfId="0" applyFont="1" applyFill="1" applyBorder="1"/>
    <xf numFmtId="0" fontId="21" fillId="4" borderId="0" xfId="0" applyFont="1" applyFill="1" applyBorder="1"/>
    <xf numFmtId="0" fontId="17" fillId="4" borderId="1" xfId="0" applyFont="1" applyFill="1" applyBorder="1" applyAlignment="1">
      <alignment horizontal="left" vertical="center"/>
    </xf>
    <xf numFmtId="1" fontId="17" fillId="4" borderId="1" xfId="2" applyNumberFormat="1" applyFont="1" applyFill="1" applyBorder="1" applyAlignment="1" applyProtection="1">
      <alignment horizontal="center" vertical="center" wrapText="1"/>
      <protection locked="0"/>
    </xf>
    <xf numFmtId="14" fontId="17" fillId="4" borderId="1" xfId="5" applyNumberFormat="1" applyFont="1" applyFill="1" applyBorder="1" applyAlignment="1" applyProtection="1">
      <alignment horizontal="center" vertical="center" wrapText="1"/>
      <protection locked="0"/>
    </xf>
    <xf numFmtId="0" fontId="17" fillId="4" borderId="1" xfId="2" applyFont="1" applyFill="1" applyBorder="1" applyAlignment="1" applyProtection="1">
      <alignment horizontal="center" vertical="center" wrapText="1"/>
      <protection locked="0"/>
    </xf>
    <xf numFmtId="4" fontId="17" fillId="4" borderId="1" xfId="0" applyNumberFormat="1" applyFont="1" applyFill="1" applyBorder="1" applyAlignment="1">
      <alignment vertical="center"/>
    </xf>
    <xf numFmtId="0" fontId="17" fillId="4" borderId="1" xfId="2" applyFont="1" applyFill="1" applyBorder="1" applyAlignment="1" applyProtection="1">
      <alignment horizontal="right" vertical="center" wrapText="1"/>
      <protection locked="0"/>
    </xf>
    <xf numFmtId="0" fontId="21" fillId="4" borderId="2" xfId="1" applyFont="1" applyFill="1" applyBorder="1" applyAlignment="1" applyProtection="1">
      <alignment horizontal="left" vertical="center" wrapText="1" indent="1"/>
    </xf>
    <xf numFmtId="0" fontId="21" fillId="0" borderId="2" xfId="1" applyFont="1" applyFill="1" applyBorder="1" applyAlignment="1" applyProtection="1">
      <alignment horizontal="left" vertical="center" wrapText="1" indent="1"/>
    </xf>
    <xf numFmtId="3" fontId="21" fillId="2" borderId="2" xfId="1" applyNumberFormat="1" applyFont="1" applyFill="1" applyBorder="1" applyAlignment="1" applyProtection="1">
      <alignment horizontal="center" vertical="center" wrapText="1"/>
      <protection locked="0"/>
    </xf>
    <xf numFmtId="2" fontId="17" fillId="0" borderId="1" xfId="0" applyNumberFormat="1" applyFont="1" applyFill="1" applyBorder="1" applyProtection="1">
      <protection locked="0"/>
    </xf>
    <xf numFmtId="4" fontId="17" fillId="0" borderId="1" xfId="0" applyNumberFormat="1" applyFont="1" applyFill="1" applyBorder="1" applyAlignment="1" applyProtection="1">
      <alignment horizontal="center"/>
    </xf>
    <xf numFmtId="0" fontId="17" fillId="0" borderId="1" xfId="0" applyFont="1" applyFill="1" applyBorder="1" applyAlignment="1" applyProtection="1">
      <alignment horizontal="left"/>
      <protection locked="0"/>
    </xf>
    <xf numFmtId="49" fontId="17" fillId="0" borderId="1" xfId="0" applyNumberFormat="1" applyFont="1" applyFill="1" applyBorder="1"/>
    <xf numFmtId="49" fontId="17" fillId="0" borderId="1" xfId="1" applyNumberFormat="1" applyFont="1" applyFill="1" applyBorder="1" applyAlignment="1" applyProtection="1">
      <alignment horizontal="left" vertical="center" wrapText="1" indent="1"/>
    </xf>
    <xf numFmtId="0" fontId="17" fillId="4" borderId="0" xfId="9" applyFont="1" applyFill="1" applyBorder="1" applyAlignment="1" applyProtection="1">
      <alignment vertical="center" wrapText="1"/>
    </xf>
    <xf numFmtId="0" fontId="17" fillId="4" borderId="0" xfId="0" applyFont="1" applyFill="1" applyBorder="1" applyAlignment="1">
      <alignment vertical="center" wrapText="1"/>
    </xf>
    <xf numFmtId="0" fontId="17" fillId="4" borderId="0" xfId="9" applyFont="1" applyFill="1" applyBorder="1" applyAlignment="1" applyProtection="1">
      <alignment vertical="center" wrapText="1"/>
      <protection locked="0"/>
    </xf>
    <xf numFmtId="0" fontId="21" fillId="4" borderId="28" xfId="9" applyFont="1" applyFill="1" applyBorder="1" applyAlignment="1" applyProtection="1">
      <alignment horizontal="center" vertical="center" wrapText="1"/>
    </xf>
    <xf numFmtId="14" fontId="17" fillId="2" borderId="0" xfId="9" applyNumberFormat="1" applyFont="1" applyFill="1" applyBorder="1" applyAlignment="1" applyProtection="1">
      <alignment vertical="center" wrapText="1"/>
    </xf>
    <xf numFmtId="0" fontId="17" fillId="0" borderId="0" xfId="0" applyFont="1" applyAlignment="1">
      <alignment vertical="center" wrapText="1"/>
    </xf>
    <xf numFmtId="0" fontId="17" fillId="0" borderId="0" xfId="9" applyFont="1" applyAlignment="1" applyProtection="1">
      <alignment vertical="center" wrapText="1"/>
      <protection locked="0"/>
    </xf>
    <xf numFmtId="3" fontId="21" fillId="0" borderId="1" xfId="1" applyNumberFormat="1" applyFont="1" applyFill="1" applyBorder="1" applyAlignment="1" applyProtection="1">
      <alignment horizontal="right" vertical="center"/>
    </xf>
    <xf numFmtId="0" fontId="18" fillId="0" borderId="1" xfId="3" applyFont="1" applyFill="1" applyBorder="1"/>
    <xf numFmtId="14" fontId="11" fillId="0" borderId="1" xfId="3" applyNumberFormat="1" applyFont="1" applyBorder="1" applyAlignment="1" applyProtection="1">
      <alignment horizontal="left"/>
      <protection locked="0"/>
    </xf>
    <xf numFmtId="0" fontId="11" fillId="0" borderId="1" xfId="0" applyFont="1" applyFill="1" applyBorder="1" applyAlignment="1">
      <alignment horizontal="left" vertical="center"/>
    </xf>
    <xf numFmtId="4" fontId="21" fillId="0" borderId="1" xfId="1" applyNumberFormat="1" applyFont="1" applyFill="1" applyBorder="1" applyAlignment="1" applyProtection="1">
      <alignment horizontal="center" vertical="center"/>
      <protection locked="0"/>
    </xf>
    <xf numFmtId="4" fontId="21" fillId="0" borderId="1" xfId="1" applyNumberFormat="1" applyFont="1" applyFill="1" applyBorder="1" applyAlignment="1" applyProtection="1">
      <alignment horizontal="right" vertical="center" wrapText="1"/>
    </xf>
    <xf numFmtId="4" fontId="21" fillId="0" borderId="1" xfId="0" applyNumberFormat="1" applyFont="1" applyFill="1" applyBorder="1" applyProtection="1"/>
    <xf numFmtId="4" fontId="17" fillId="0" borderId="4" xfId="0" applyNumberFormat="1" applyFont="1" applyFill="1" applyBorder="1" applyProtection="1">
      <protection locked="0"/>
    </xf>
    <xf numFmtId="4" fontId="17" fillId="0" borderId="2" xfId="0" applyNumberFormat="1" applyFont="1" applyFill="1" applyBorder="1" applyAlignment="1" applyProtection="1">
      <alignment horizontal="center"/>
    </xf>
    <xf numFmtId="0" fontId="21" fillId="0" borderId="0" xfId="0" applyFont="1" applyFill="1" applyBorder="1" applyProtection="1"/>
    <xf numFmtId="0" fontId="17" fillId="0" borderId="34" xfId="9" applyFont="1" applyFill="1" applyBorder="1" applyAlignment="1" applyProtection="1">
      <alignment horizontal="center" vertical="center"/>
      <protection locked="0"/>
    </xf>
    <xf numFmtId="0" fontId="17" fillId="0" borderId="34" xfId="0" applyFont="1" applyFill="1" applyBorder="1" applyProtection="1"/>
    <xf numFmtId="14" fontId="17" fillId="0" borderId="34" xfId="9" applyNumberFormat="1" applyFont="1" applyBorder="1" applyAlignment="1" applyProtection="1">
      <alignment vertical="center" wrapText="1"/>
      <protection locked="0"/>
    </xf>
    <xf numFmtId="0" fontId="17" fillId="0" borderId="34" xfId="9" applyFont="1" applyBorder="1" applyAlignment="1" applyProtection="1">
      <alignment vertical="center"/>
      <protection locked="0"/>
    </xf>
    <xf numFmtId="49" fontId="17" fillId="0" borderId="34" xfId="9" applyNumberFormat="1" applyFont="1" applyBorder="1" applyAlignment="1" applyProtection="1">
      <alignment vertical="center"/>
      <protection locked="0"/>
    </xf>
    <xf numFmtId="0" fontId="17" fillId="3" borderId="34" xfId="9" applyFont="1" applyFill="1" applyBorder="1" applyAlignment="1" applyProtection="1">
      <alignment vertical="center" wrapText="1"/>
      <protection locked="0"/>
    </xf>
    <xf numFmtId="0" fontId="17" fillId="3" borderId="34" xfId="15" applyFont="1" applyFill="1" applyBorder="1" applyAlignment="1" applyProtection="1">
      <alignment vertical="center" wrapText="1"/>
      <protection locked="0"/>
    </xf>
    <xf numFmtId="0" fontId="17" fillId="3" borderId="34" xfId="9" applyFont="1" applyFill="1" applyBorder="1" applyAlignment="1" applyProtection="1">
      <alignment vertical="center"/>
      <protection locked="0"/>
    </xf>
    <xf numFmtId="0" fontId="17" fillId="0" borderId="34" xfId="9" applyFont="1" applyBorder="1" applyAlignment="1" applyProtection="1">
      <alignment vertical="center" wrapText="1"/>
      <protection locked="0"/>
    </xf>
    <xf numFmtId="0" fontId="17" fillId="0" borderId="34" xfId="9" applyFont="1" applyBorder="1" applyAlignment="1" applyProtection="1">
      <alignment horizontal="center" vertical="center"/>
      <protection locked="0"/>
    </xf>
    <xf numFmtId="49" fontId="17" fillId="0" borderId="34" xfId="9" applyNumberFormat="1" applyFont="1" applyBorder="1" applyAlignment="1" applyProtection="1">
      <alignment horizontal="center" vertical="center"/>
      <protection locked="0"/>
    </xf>
    <xf numFmtId="0" fontId="11" fillId="0" borderId="1" xfId="0" applyFont="1" applyFill="1" applyBorder="1" applyAlignment="1" applyProtection="1">
      <alignment horizontal="left"/>
    </xf>
    <xf numFmtId="0" fontId="17" fillId="0" borderId="34" xfId="1" applyFont="1" applyFill="1" applyBorder="1" applyAlignment="1" applyProtection="1">
      <alignment horizontal="left" vertical="center" wrapText="1" indent="1"/>
    </xf>
    <xf numFmtId="0" fontId="17" fillId="0" borderId="34" xfId="0" applyFont="1" applyFill="1" applyBorder="1" applyAlignment="1" applyProtection="1">
      <alignment horizontal="left" vertical="center"/>
      <protection locked="0"/>
    </xf>
    <xf numFmtId="49" fontId="17" fillId="0" borderId="34" xfId="0" applyNumberFormat="1" applyFont="1" applyFill="1" applyBorder="1" applyAlignment="1">
      <alignment horizontal="left" vertical="center"/>
    </xf>
    <xf numFmtId="0" fontId="18" fillId="0" borderId="34" xfId="0" applyFont="1" applyFill="1" applyBorder="1" applyAlignment="1">
      <alignment vertical="center" wrapText="1"/>
    </xf>
    <xf numFmtId="2" fontId="18" fillId="0" borderId="34" xfId="0" applyNumberFormat="1" applyFont="1" applyFill="1" applyBorder="1" applyAlignment="1">
      <alignment horizontal="right" vertical="center"/>
    </xf>
    <xf numFmtId="3" fontId="17" fillId="2" borderId="34" xfId="1" applyNumberFormat="1" applyFont="1" applyFill="1" applyBorder="1" applyAlignment="1" applyProtection="1">
      <alignment horizontal="right" vertical="center" wrapText="1"/>
      <protection locked="0"/>
    </xf>
    <xf numFmtId="0" fontId="17" fillId="0" borderId="34" xfId="0" applyFont="1" applyBorder="1"/>
    <xf numFmtId="0" fontId="21" fillId="0" borderId="34" xfId="1" applyFont="1" applyFill="1" applyBorder="1" applyAlignment="1" applyProtection="1">
      <alignment horizontal="left" vertical="center" wrapText="1" indent="1"/>
    </xf>
    <xf numFmtId="3" fontId="21" fillId="2" borderId="34" xfId="1" applyNumberFormat="1" applyFont="1" applyFill="1" applyBorder="1" applyAlignment="1" applyProtection="1">
      <alignment horizontal="center" vertical="center" wrapText="1"/>
      <protection locked="0"/>
    </xf>
    <xf numFmtId="0" fontId="19" fillId="6" borderId="0" xfId="4" applyFont="1" applyFill="1" applyBorder="1" applyProtection="1">
      <protection locked="0"/>
    </xf>
    <xf numFmtId="0" fontId="19" fillId="6" borderId="0" xfId="4" applyFont="1" applyFill="1" applyProtection="1">
      <protection locked="0"/>
    </xf>
    <xf numFmtId="0" fontId="0" fillId="6" borderId="0" xfId="0" applyFill="1" applyBorder="1" applyProtection="1">
      <protection locked="0"/>
    </xf>
    <xf numFmtId="0" fontId="0" fillId="6" borderId="0" xfId="0" applyFill="1" applyProtection="1">
      <protection locked="0"/>
    </xf>
    <xf numFmtId="4" fontId="17" fillId="0" borderId="0" xfId="0" applyNumberFormat="1" applyFont="1" applyFill="1" applyAlignment="1" applyProtection="1">
      <alignment vertical="center"/>
      <protection locked="0"/>
    </xf>
    <xf numFmtId="4" fontId="17" fillId="0" borderId="34" xfId="1" applyNumberFormat="1" applyFont="1" applyFill="1" applyBorder="1" applyAlignment="1" applyProtection="1">
      <alignment horizontal="right" vertical="center" wrapText="1"/>
      <protection locked="0"/>
    </xf>
    <xf numFmtId="0" fontId="17" fillId="0" borderId="0" xfId="1" applyFont="1" applyFill="1" applyAlignment="1" applyProtection="1">
      <alignment horizontal="center" vertical="center" wrapText="1"/>
      <protection locked="0"/>
    </xf>
    <xf numFmtId="0" fontId="17" fillId="7" borderId="0" xfId="0" applyFont="1" applyFill="1" applyProtection="1">
      <protection locked="0"/>
    </xf>
    <xf numFmtId="0" fontId="17" fillId="0" borderId="34" xfId="0" applyFont="1" applyBorder="1" applyProtection="1">
      <protection locked="0"/>
    </xf>
    <xf numFmtId="0" fontId="17" fillId="0" borderId="34" xfId="1" applyFont="1" applyFill="1" applyBorder="1" applyAlignment="1" applyProtection="1">
      <alignment horizontal="left" wrapText="1"/>
    </xf>
    <xf numFmtId="0" fontId="17" fillId="0" borderId="34" xfId="1" applyFont="1" applyFill="1" applyBorder="1" applyAlignment="1" applyProtection="1">
      <alignment vertical="center" wrapText="1"/>
    </xf>
    <xf numFmtId="0" fontId="17" fillId="0" borderId="34" xfId="0" applyFont="1" applyFill="1" applyBorder="1" applyProtection="1">
      <protection locked="0"/>
    </xf>
    <xf numFmtId="167" fontId="17" fillId="0" borderId="1" xfId="0" applyNumberFormat="1" applyFont="1" applyFill="1" applyBorder="1" applyProtection="1">
      <protection locked="0"/>
    </xf>
    <xf numFmtId="2" fontId="17" fillId="0" borderId="1" xfId="0" applyNumberFormat="1" applyFont="1" applyFill="1" applyBorder="1" applyProtection="1"/>
    <xf numFmtId="1" fontId="17" fillId="0" borderId="1" xfId="0" applyNumberFormat="1" applyFont="1" applyFill="1" applyBorder="1" applyProtection="1">
      <protection locked="0"/>
    </xf>
    <xf numFmtId="0" fontId="17" fillId="0" borderId="34" xfId="9" applyFont="1" applyFill="1" applyBorder="1" applyAlignment="1" applyProtection="1">
      <alignment horizontal="left" vertical="center" wrapText="1"/>
      <protection locked="0"/>
    </xf>
    <xf numFmtId="2" fontId="17" fillId="0" borderId="34" xfId="9" applyNumberFormat="1" applyFont="1" applyFill="1" applyBorder="1" applyAlignment="1" applyProtection="1">
      <alignment vertical="center"/>
      <protection locked="0"/>
    </xf>
    <xf numFmtId="0" fontId="17" fillId="0" borderId="34" xfId="0" applyFont="1" applyFill="1" applyBorder="1" applyAlignment="1" applyProtection="1">
      <alignment horizontal="center"/>
    </xf>
    <xf numFmtId="49" fontId="17" fillId="0" borderId="34" xfId="9" applyNumberFormat="1" applyFont="1" applyFill="1" applyBorder="1" applyAlignment="1" applyProtection="1">
      <alignment vertical="center"/>
      <protection locked="0"/>
    </xf>
    <xf numFmtId="0" fontId="17" fillId="0" borderId="34" xfId="0" applyFont="1" applyFill="1" applyBorder="1" applyAlignment="1" applyProtection="1">
      <alignment horizontal="left" vertical="top" wrapText="1"/>
    </xf>
    <xf numFmtId="0" fontId="17" fillId="0" borderId="34" xfId="9" applyFont="1" applyFill="1" applyBorder="1" applyAlignment="1" applyProtection="1">
      <alignment vertical="center" wrapText="1"/>
      <protection locked="0"/>
    </xf>
    <xf numFmtId="0" fontId="17" fillId="0" borderId="34" xfId="15" applyFont="1" applyFill="1" applyBorder="1" applyAlignment="1" applyProtection="1">
      <alignment vertical="center" wrapText="1"/>
      <protection locked="0"/>
    </xf>
    <xf numFmtId="0" fontId="17" fillId="0" borderId="34" xfId="9" applyFont="1" applyFill="1" applyBorder="1" applyAlignment="1" applyProtection="1">
      <alignment vertical="center"/>
      <protection locked="0"/>
    </xf>
    <xf numFmtId="0" fontId="17" fillId="0" borderId="0" xfId="9" applyFont="1" applyFill="1" applyAlignment="1" applyProtection="1">
      <alignment vertical="center"/>
      <protection locked="0"/>
    </xf>
    <xf numFmtId="49" fontId="17" fillId="0" borderId="34" xfId="0" applyNumberFormat="1" applyFont="1" applyFill="1" applyBorder="1" applyAlignment="1" applyProtection="1">
      <alignment horizontal="center"/>
    </xf>
    <xf numFmtId="49" fontId="17" fillId="0" borderId="34" xfId="0" applyNumberFormat="1" applyFont="1" applyFill="1" applyBorder="1" applyAlignment="1" applyProtection="1">
      <alignment vertical="center" wrapText="1"/>
      <protection locked="0"/>
    </xf>
    <xf numFmtId="4" fontId="17" fillId="0" borderId="34" xfId="0" applyNumberFormat="1" applyFont="1" applyFill="1" applyBorder="1"/>
    <xf numFmtId="0" fontId="17" fillId="0" borderId="1" xfId="1" applyFont="1" applyFill="1" applyBorder="1" applyAlignment="1" applyProtection="1">
      <alignment horizontal="left" vertical="center" wrapText="1"/>
    </xf>
    <xf numFmtId="3" fontId="17" fillId="0" borderId="34" xfId="1" applyNumberFormat="1" applyFont="1" applyFill="1" applyBorder="1" applyAlignment="1" applyProtection="1">
      <alignment horizontal="center" vertical="center" wrapText="1"/>
      <protection locked="0"/>
    </xf>
    <xf numFmtId="4" fontId="17" fillId="0" borderId="1" xfId="0" applyNumberFormat="1" applyFont="1" applyFill="1" applyBorder="1"/>
    <xf numFmtId="4" fontId="17" fillId="0" borderId="1" xfId="1" applyNumberFormat="1" applyFont="1" applyFill="1" applyBorder="1" applyAlignment="1" applyProtection="1">
      <alignment horizontal="right" vertical="center" wrapText="1"/>
      <protection locked="0"/>
    </xf>
    <xf numFmtId="0" fontId="17" fillId="0" borderId="34" xfId="0" applyFont="1" applyFill="1" applyBorder="1"/>
    <xf numFmtId="4" fontId="21" fillId="0" borderId="1" xfId="1" applyNumberFormat="1" applyFont="1" applyFill="1" applyBorder="1" applyAlignment="1" applyProtection="1">
      <alignment horizontal="right" vertical="center"/>
    </xf>
    <xf numFmtId="3" fontId="17" fillId="0" borderId="1" xfId="1" applyNumberFormat="1" applyFont="1" applyFill="1" applyBorder="1" applyAlignment="1" applyProtection="1">
      <alignment horizontal="right" vertical="center" wrapText="1"/>
    </xf>
    <xf numFmtId="4" fontId="17" fillId="0" borderId="1" xfId="1" applyNumberFormat="1" applyFont="1" applyFill="1" applyBorder="1" applyAlignment="1" applyProtection="1">
      <alignment horizontal="right" vertical="center" wrapText="1"/>
    </xf>
    <xf numFmtId="4" fontId="21" fillId="0" borderId="1" xfId="1" applyNumberFormat="1" applyFont="1" applyFill="1" applyBorder="1" applyAlignment="1" applyProtection="1">
      <alignment horizontal="center" vertical="center" wrapText="1"/>
      <protection locked="0"/>
    </xf>
    <xf numFmtId="4" fontId="17" fillId="0" borderId="1" xfId="0" applyNumberFormat="1" applyFont="1" applyFill="1" applyBorder="1" applyProtection="1">
      <protection locked="0"/>
    </xf>
    <xf numFmtId="49" fontId="18" fillId="0" borderId="34" xfId="0" applyNumberFormat="1" applyFont="1" applyFill="1" applyBorder="1" applyAlignment="1">
      <alignment horizontal="left" vertical="center" wrapText="1"/>
    </xf>
    <xf numFmtId="0" fontId="17" fillId="0" borderId="34" xfId="0" applyFont="1" applyFill="1" applyBorder="1" applyAlignment="1" applyProtection="1">
      <alignment vertical="center" wrapText="1"/>
    </xf>
    <xf numFmtId="2" fontId="18" fillId="0" borderId="34" xfId="0" applyNumberFormat="1" applyFont="1" applyFill="1" applyBorder="1" applyAlignment="1">
      <alignment horizontal="left" vertical="center"/>
    </xf>
    <xf numFmtId="0" fontId="17" fillId="0" borderId="34" xfId="0" applyFont="1" applyFill="1" applyBorder="1" applyAlignment="1" applyProtection="1">
      <alignment horizontal="left" vertical="center"/>
    </xf>
    <xf numFmtId="49" fontId="17" fillId="0" borderId="34" xfId="0" applyNumberFormat="1" applyFont="1" applyFill="1" applyBorder="1" applyAlignment="1">
      <alignment horizontal="left" vertical="center" wrapText="1"/>
    </xf>
    <xf numFmtId="49" fontId="18" fillId="0" borderId="34" xfId="0" applyNumberFormat="1" applyFont="1" applyFill="1" applyBorder="1" applyAlignment="1">
      <alignment horizontal="left"/>
    </xf>
    <xf numFmtId="0" fontId="18" fillId="0" borderId="34" xfId="0" applyFont="1" applyFill="1" applyBorder="1" applyAlignment="1">
      <alignment horizontal="left" vertical="center" wrapText="1"/>
    </xf>
    <xf numFmtId="49" fontId="18" fillId="0" borderId="34" xfId="0" applyNumberFormat="1" applyFont="1" applyFill="1" applyBorder="1" applyAlignment="1">
      <alignment horizontal="left" vertical="center"/>
    </xf>
    <xf numFmtId="0" fontId="18" fillId="0" borderId="34" xfId="0" applyFont="1" applyFill="1" applyBorder="1" applyAlignment="1">
      <alignment horizontal="left" vertical="center"/>
    </xf>
    <xf numFmtId="0" fontId="18" fillId="0" borderId="34" xfId="0" applyFont="1" applyFill="1" applyBorder="1"/>
    <xf numFmtId="3" fontId="17" fillId="0" borderId="34" xfId="1" applyNumberFormat="1" applyFont="1" applyFill="1" applyBorder="1" applyAlignment="1" applyProtection="1">
      <alignment horizontal="right" vertical="center" wrapText="1"/>
      <protection locked="0"/>
    </xf>
    <xf numFmtId="49" fontId="17" fillId="0" borderId="34" xfId="0" applyNumberFormat="1" applyFont="1" applyFill="1" applyBorder="1"/>
    <xf numFmtId="0" fontId="33" fillId="0" borderId="34" xfId="0" applyFont="1" applyFill="1" applyBorder="1"/>
    <xf numFmtId="0" fontId="0" fillId="0" borderId="1" xfId="0" applyFill="1" applyBorder="1" applyProtection="1"/>
    <xf numFmtId="0" fontId="0" fillId="0" borderId="1" xfId="0" applyFill="1" applyBorder="1" applyAlignment="1" applyProtection="1">
      <alignment horizontal="left"/>
    </xf>
    <xf numFmtId="0" fontId="17" fillId="0" borderId="0" xfId="0" applyFont="1" applyFill="1"/>
    <xf numFmtId="0" fontId="17" fillId="0" borderId="1" xfId="0" applyFont="1" applyFill="1" applyBorder="1" applyAlignment="1" applyProtection="1">
      <alignment horizontal="left"/>
    </xf>
    <xf numFmtId="4" fontId="17" fillId="0" borderId="1" xfId="0" applyNumberFormat="1" applyFont="1" applyFill="1" applyBorder="1" applyAlignment="1">
      <alignment vertical="center"/>
    </xf>
    <xf numFmtId="49" fontId="11" fillId="0" borderId="2" xfId="3" applyNumberFormat="1" applyFont="1" applyFill="1" applyBorder="1" applyProtection="1">
      <protection locked="0"/>
    </xf>
    <xf numFmtId="1" fontId="17" fillId="0" borderId="1" xfId="2" applyNumberFormat="1" applyFont="1" applyFill="1" applyBorder="1" applyAlignment="1" applyProtection="1">
      <alignment horizontal="left" vertical="center" wrapText="1"/>
      <protection locked="0"/>
    </xf>
    <xf numFmtId="1" fontId="17" fillId="0" borderId="8" xfId="2" applyNumberFormat="1" applyFont="1" applyFill="1" applyBorder="1" applyAlignment="1" applyProtection="1">
      <alignment horizontal="left" vertical="center" wrapText="1"/>
      <protection locked="0"/>
    </xf>
    <xf numFmtId="14" fontId="11" fillId="0" borderId="1" xfId="3" applyNumberFormat="1" applyFont="1" applyFill="1" applyBorder="1" applyProtection="1">
      <protection locked="0"/>
    </xf>
    <xf numFmtId="1" fontId="37" fillId="0" borderId="16" xfId="2" applyNumberFormat="1" applyFont="1" applyFill="1" applyBorder="1" applyAlignment="1" applyProtection="1">
      <alignment horizontal="left" vertical="center" wrapText="1"/>
      <protection locked="0"/>
    </xf>
    <xf numFmtId="0" fontId="17" fillId="0" borderId="1" xfId="0" applyFont="1" applyFill="1" applyBorder="1" applyAlignment="1">
      <alignment horizontal="left" vertical="center"/>
    </xf>
    <xf numFmtId="1" fontId="17" fillId="0" borderId="6" xfId="2" applyNumberFormat="1" applyFont="1" applyFill="1" applyBorder="1" applyAlignment="1" applyProtection="1">
      <alignment horizontal="left" vertical="center" wrapText="1"/>
      <protection locked="0"/>
    </xf>
    <xf numFmtId="2" fontId="17" fillId="0" borderId="4" xfId="0" applyNumberFormat="1" applyFont="1" applyFill="1" applyBorder="1" applyAlignment="1" applyProtection="1">
      <alignment horizontal="left" vertical="center" wrapText="1"/>
      <protection locked="0"/>
    </xf>
    <xf numFmtId="0" fontId="33" fillId="0" borderId="0" xfId="0" applyFont="1" applyFill="1" applyAlignment="1">
      <alignment wrapText="1"/>
    </xf>
    <xf numFmtId="0" fontId="18" fillId="0" borderId="1" xfId="4" applyFont="1" applyFill="1" applyBorder="1" applyAlignment="1" applyProtection="1">
      <alignment horizontal="center" vertical="center" wrapText="1"/>
      <protection locked="0"/>
    </xf>
    <xf numFmtId="0" fontId="36" fillId="0" borderId="1" xfId="0" applyFont="1" applyFill="1" applyBorder="1" applyAlignment="1">
      <alignment horizontal="left" vertical="center" wrapText="1"/>
    </xf>
    <xf numFmtId="0" fontId="11" fillId="0" borderId="1" xfId="3" applyFill="1" applyBorder="1"/>
    <xf numFmtId="2" fontId="36" fillId="0" borderId="1" xfId="0" applyNumberFormat="1" applyFont="1" applyFill="1" applyBorder="1" applyAlignment="1">
      <alignment horizontal="center" vertical="center" wrapText="1"/>
    </xf>
    <xf numFmtId="0" fontId="18" fillId="0" borderId="1" xfId="16" applyFont="1" applyFill="1" applyBorder="1" applyAlignment="1" applyProtection="1">
      <alignment horizontal="left" vertical="center" wrapText="1"/>
      <protection locked="0"/>
    </xf>
    <xf numFmtId="0" fontId="36" fillId="0" borderId="1" xfId="0" applyFont="1" applyFill="1" applyBorder="1" applyAlignment="1">
      <alignment vertical="center" wrapText="1"/>
    </xf>
    <xf numFmtId="0" fontId="36" fillId="0" borderId="1" xfId="0" applyFont="1" applyFill="1" applyBorder="1" applyAlignment="1">
      <alignment horizontal="center" vertical="center" wrapText="1"/>
    </xf>
    <xf numFmtId="2" fontId="36"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34" xfId="16" applyFont="1" applyFill="1" applyBorder="1" applyAlignment="1" applyProtection="1">
      <alignment vertical="center" wrapText="1"/>
      <protection locked="0"/>
    </xf>
    <xf numFmtId="0" fontId="18" fillId="0" borderId="34" xfId="0" applyFont="1" applyFill="1" applyBorder="1" applyAlignment="1">
      <alignment horizontal="center" vertical="center"/>
    </xf>
    <xf numFmtId="0" fontId="36" fillId="0" borderId="3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1" fillId="0" borderId="1" xfId="3" applyFont="1" applyBorder="1" applyAlignment="1" applyProtection="1">
      <alignment wrapText="1"/>
      <protection locked="0"/>
    </xf>
    <xf numFmtId="0" fontId="11" fillId="0" borderId="34" xfId="3" applyFont="1" applyBorder="1" applyProtection="1">
      <protection locked="0"/>
    </xf>
    <xf numFmtId="4" fontId="21" fillId="0" borderId="0" xfId="1" applyNumberFormat="1" applyFont="1" applyAlignment="1" applyProtection="1">
      <alignment horizontal="center" vertical="center"/>
      <protection locked="0"/>
    </xf>
    <xf numFmtId="0" fontId="17" fillId="4" borderId="1" xfId="0" applyFont="1" applyFill="1" applyBorder="1" applyAlignment="1">
      <alignment vertical="center"/>
    </xf>
    <xf numFmtId="0" fontId="17" fillId="0" borderId="1" xfId="0" applyFont="1" applyFill="1" applyBorder="1" applyAlignment="1">
      <alignment vertical="center"/>
    </xf>
    <xf numFmtId="0" fontId="17" fillId="4" borderId="34" xfId="0" applyFont="1" applyFill="1" applyBorder="1" applyAlignment="1" applyProtection="1">
      <alignment horizontal="center"/>
      <protection locked="0"/>
    </xf>
    <xf numFmtId="0" fontId="17" fillId="4" borderId="34" xfId="5" applyFont="1" applyFill="1" applyBorder="1" applyAlignment="1" applyProtection="1">
      <alignment horizontal="left" vertical="center" wrapText="1"/>
      <protection locked="0"/>
    </xf>
    <xf numFmtId="14" fontId="17" fillId="4" borderId="34" xfId="0" applyNumberFormat="1" applyFont="1" applyFill="1" applyBorder="1" applyAlignment="1" applyProtection="1">
      <alignment horizontal="center"/>
      <protection locked="0"/>
    </xf>
    <xf numFmtId="2" fontId="17" fillId="4" borderId="34" xfId="0" applyNumberFormat="1" applyFont="1" applyFill="1" applyBorder="1" applyProtection="1">
      <protection locked="0"/>
    </xf>
    <xf numFmtId="0" fontId="38" fillId="4" borderId="34" xfId="0" applyFont="1" applyFill="1" applyBorder="1"/>
    <xf numFmtId="14" fontId="17" fillId="4" borderId="34" xfId="0" applyNumberFormat="1" applyFont="1" applyFill="1" applyBorder="1" applyProtection="1">
      <protection locked="0"/>
    </xf>
    <xf numFmtId="0" fontId="18" fillId="0" borderId="34" xfId="4" applyFont="1" applyFill="1" applyBorder="1" applyAlignment="1" applyProtection="1">
      <alignment horizontal="center" vertical="center" wrapText="1"/>
      <protection locked="0"/>
    </xf>
    <xf numFmtId="0" fontId="18" fillId="0" borderId="34" xfId="4" applyFont="1" applyFill="1" applyBorder="1" applyAlignment="1" applyProtection="1">
      <alignment vertical="center" wrapText="1"/>
      <protection locked="0"/>
    </xf>
    <xf numFmtId="0" fontId="35" fillId="0" borderId="34" xfId="0" applyFont="1" applyFill="1" applyBorder="1" applyAlignment="1">
      <alignment horizontal="left" vertical="center" wrapText="1"/>
    </xf>
    <xf numFmtId="0" fontId="17" fillId="0" borderId="34" xfId="16" applyFont="1" applyFill="1" applyBorder="1" applyAlignment="1" applyProtection="1">
      <alignment horizontal="left" vertical="center" wrapText="1"/>
      <protection locked="0"/>
    </xf>
    <xf numFmtId="0" fontId="35" fillId="0" borderId="34" xfId="0" applyFont="1" applyFill="1" applyBorder="1" applyAlignment="1">
      <alignment horizontal="center" vertical="center" wrapText="1"/>
    </xf>
    <xf numFmtId="0" fontId="19" fillId="0" borderId="0" xfId="4" applyFont="1" applyFill="1" applyBorder="1" applyProtection="1">
      <protection locked="0"/>
    </xf>
    <xf numFmtId="0" fontId="19" fillId="0" borderId="0" xfId="4" applyFont="1" applyFill="1" applyProtection="1">
      <protection locked="0"/>
    </xf>
    <xf numFmtId="0" fontId="17" fillId="0" borderId="34" xfId="16" applyFont="1" applyFill="1" applyBorder="1" applyAlignment="1" applyProtection="1">
      <alignment vertical="center" wrapText="1"/>
      <protection locked="0"/>
    </xf>
    <xf numFmtId="0" fontId="17" fillId="0" borderId="34" xfId="16" applyFont="1" applyFill="1" applyBorder="1" applyAlignment="1" applyProtection="1">
      <alignment horizontal="center" vertical="center" wrapText="1"/>
      <protection locked="0"/>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0" borderId="0" xfId="0" applyFont="1" applyAlignment="1" applyProtection="1">
      <alignment horizontal="center" vertical="center"/>
      <protection locked="0"/>
    </xf>
    <xf numFmtId="0" fontId="17" fillId="4" borderId="0" xfId="1" applyFont="1" applyFill="1" applyBorder="1" applyAlignment="1" applyProtection="1">
      <alignment horizontal="center" vertical="center"/>
    </xf>
    <xf numFmtId="0" fontId="17" fillId="0" borderId="34" xfId="0" applyFont="1" applyFill="1" applyBorder="1" applyAlignment="1">
      <alignment horizontal="left" vertical="center"/>
    </xf>
    <xf numFmtId="0" fontId="18" fillId="0" borderId="34" xfId="0" applyFont="1" applyFill="1" applyBorder="1" applyAlignment="1">
      <alignment vertical="center"/>
    </xf>
    <xf numFmtId="0" fontId="11" fillId="0" borderId="34" xfId="0" applyFont="1" applyBorder="1"/>
    <xf numFmtId="0" fontId="17" fillId="0" borderId="34" xfId="1" applyFont="1" applyFill="1" applyBorder="1" applyAlignment="1" applyProtection="1">
      <alignment horizontal="left" vertical="center" wrapText="1"/>
    </xf>
    <xf numFmtId="4" fontId="11" fillId="0" borderId="34" xfId="0" applyNumberFormat="1" applyFont="1" applyBorder="1"/>
    <xf numFmtId="166" fontId="17" fillId="0" borderId="2" xfId="10" applyNumberFormat="1" applyFont="1" applyFill="1" applyBorder="1" applyAlignment="1" applyProtection="1">
      <alignment horizontal="left" vertical="center" wrapText="1"/>
      <protection locked="0"/>
    </xf>
    <xf numFmtId="0" fontId="11" fillId="0" borderId="34" xfId="0" applyFont="1" applyFill="1" applyBorder="1"/>
    <xf numFmtId="0" fontId="11" fillId="0" borderId="34" xfId="0" applyFont="1" applyFill="1" applyBorder="1" applyAlignment="1">
      <alignment horizontal="left"/>
    </xf>
    <xf numFmtId="49" fontId="11" fillId="0" borderId="34" xfId="0" applyNumberFormat="1" applyFont="1" applyFill="1" applyBorder="1" applyAlignment="1">
      <alignment horizontal="left"/>
    </xf>
    <xf numFmtId="4" fontId="11" fillId="0" borderId="34" xfId="0" applyNumberFormat="1" applyFont="1" applyFill="1" applyBorder="1" applyAlignment="1">
      <alignment horizontal="right"/>
    </xf>
    <xf numFmtId="0" fontId="17" fillId="4" borderId="34" xfId="4" applyFont="1" applyFill="1" applyBorder="1" applyAlignment="1" applyProtection="1">
      <alignment vertical="center" wrapText="1"/>
    </xf>
    <xf numFmtId="0" fontId="17" fillId="4" borderId="34" xfId="4" applyFont="1" applyFill="1" applyBorder="1" applyAlignment="1" applyProtection="1">
      <alignment horizontal="center" vertical="center" wrapText="1"/>
    </xf>
    <xf numFmtId="0" fontId="21" fillId="4" borderId="35" xfId="4" applyFont="1" applyFill="1" applyBorder="1" applyAlignment="1" applyProtection="1">
      <alignment horizontal="center" vertical="center" wrapText="1"/>
    </xf>
    <xf numFmtId="0" fontId="21" fillId="4" borderId="36" xfId="4" applyFont="1" applyFill="1" applyBorder="1" applyAlignment="1" applyProtection="1">
      <alignment horizontal="center" vertical="center" wrapText="1"/>
    </xf>
    <xf numFmtId="0" fontId="21" fillId="4" borderId="34" xfId="4" applyFont="1" applyFill="1" applyBorder="1" applyAlignment="1" applyProtection="1">
      <alignment horizontal="center" vertical="center" wrapText="1"/>
    </xf>
    <xf numFmtId="0" fontId="21" fillId="0" borderId="34" xfId="4" applyFont="1" applyBorder="1" applyAlignment="1" applyProtection="1">
      <alignment vertical="center" wrapText="1"/>
    </xf>
    <xf numFmtId="3" fontId="21" fillId="4" borderId="34" xfId="1" applyNumberFormat="1" applyFont="1" applyFill="1" applyBorder="1" applyAlignment="1" applyProtection="1">
      <alignment horizontal="right" vertical="center"/>
    </xf>
    <xf numFmtId="0" fontId="17" fillId="0" borderId="34" xfId="4" applyFont="1" applyBorder="1" applyAlignment="1" applyProtection="1">
      <alignment vertical="center" wrapText="1"/>
    </xf>
    <xf numFmtId="0" fontId="17" fillId="0" borderId="34" xfId="4" applyFont="1" applyBorder="1" applyAlignment="1" applyProtection="1">
      <alignment vertical="center" wrapText="1"/>
      <protection locked="0"/>
    </xf>
    <xf numFmtId="0" fontId="17" fillId="0" borderId="34" xfId="4" applyFont="1" applyFill="1" applyBorder="1" applyAlignment="1" applyProtection="1">
      <alignment vertical="center" wrapText="1"/>
      <protection locked="0"/>
    </xf>
    <xf numFmtId="1" fontId="17" fillId="0" borderId="34" xfId="4" applyNumberFormat="1" applyFont="1" applyFill="1" applyBorder="1" applyAlignment="1" applyProtection="1">
      <alignment vertical="center" wrapText="1"/>
    </xf>
    <xf numFmtId="1" fontId="17" fillId="4" borderId="34" xfId="4" applyNumberFormat="1" applyFont="1" applyFill="1" applyBorder="1" applyAlignment="1" applyProtection="1">
      <alignment vertical="center" wrapText="1"/>
    </xf>
    <xf numFmtId="1" fontId="18" fillId="0" borderId="34" xfId="4" applyNumberFormat="1" applyFont="1" applyFill="1" applyBorder="1" applyAlignment="1" applyProtection="1">
      <alignment vertical="center" wrapText="1"/>
      <protection locked="0"/>
    </xf>
    <xf numFmtId="1" fontId="17" fillId="0" borderId="34" xfId="4" applyNumberFormat="1" applyFont="1" applyBorder="1" applyAlignment="1" applyProtection="1">
      <alignment vertical="center" wrapText="1"/>
      <protection locked="0"/>
    </xf>
    <xf numFmtId="1" fontId="17" fillId="0" borderId="34" xfId="4" applyNumberFormat="1" applyFont="1" applyFill="1" applyBorder="1" applyAlignment="1" applyProtection="1">
      <alignment vertical="center" wrapText="1"/>
      <protection locked="0"/>
    </xf>
    <xf numFmtId="1" fontId="17" fillId="2" borderId="34" xfId="4" applyNumberFormat="1" applyFont="1" applyFill="1" applyBorder="1" applyAlignment="1" applyProtection="1">
      <alignment vertical="center" wrapText="1"/>
      <protection locked="0"/>
    </xf>
    <xf numFmtId="0" fontId="17" fillId="2" borderId="34" xfId="0" applyFont="1" applyFill="1" applyBorder="1" applyProtection="1">
      <protection locked="0"/>
    </xf>
    <xf numFmtId="1" fontId="21" fillId="4" borderId="34" xfId="1" applyNumberFormat="1" applyFont="1" applyFill="1" applyBorder="1" applyAlignment="1" applyProtection="1">
      <alignment horizontal="right" vertical="center"/>
    </xf>
    <xf numFmtId="3" fontId="21" fillId="2" borderId="34" xfId="1" applyNumberFormat="1" applyFont="1" applyFill="1" applyBorder="1" applyAlignment="1" applyProtection="1">
      <alignment horizontal="right" vertical="center"/>
    </xf>
    <xf numFmtId="0" fontId="17" fillId="2" borderId="34" xfId="4" applyFont="1" applyFill="1" applyBorder="1" applyAlignment="1" applyProtection="1">
      <alignment vertical="center" wrapText="1"/>
      <protection locked="0"/>
    </xf>
    <xf numFmtId="1" fontId="17" fillId="0" borderId="1" xfId="2" applyNumberFormat="1" applyFont="1" applyFill="1" applyBorder="1" applyAlignment="1" applyProtection="1">
      <alignment horizontal="left" vertical="top" wrapText="1"/>
      <protection locked="0"/>
    </xf>
    <xf numFmtId="1" fontId="17" fillId="0" borderId="8" xfId="2" applyNumberFormat="1" applyFont="1" applyFill="1" applyBorder="1" applyAlignment="1" applyProtection="1">
      <alignment horizontal="left" vertical="top" wrapText="1"/>
      <protection locked="0"/>
    </xf>
    <xf numFmtId="1" fontId="37" fillId="0" borderId="1" xfId="2" applyNumberFormat="1" applyFont="1" applyFill="1" applyBorder="1" applyAlignment="1" applyProtection="1">
      <alignment horizontal="left" vertical="top" wrapText="1"/>
      <protection locked="0"/>
    </xf>
    <xf numFmtId="0" fontId="33" fillId="0" borderId="1" xfId="0" applyFont="1" applyFill="1" applyBorder="1"/>
    <xf numFmtId="0" fontId="39" fillId="4" borderId="34" xfId="0" applyFont="1" applyFill="1" applyBorder="1"/>
    <xf numFmtId="0" fontId="17" fillId="6" borderId="0" xfId="9" applyFont="1" applyFill="1" applyAlignment="1" applyProtection="1">
      <alignment vertical="center"/>
      <protection locked="0"/>
    </xf>
    <xf numFmtId="0" fontId="11" fillId="0" borderId="34" xfId="0" applyFont="1" applyFill="1" applyBorder="1" applyAlignment="1" applyProtection="1">
      <alignment horizontal="left" vertical="top" wrapText="1"/>
    </xf>
    <xf numFmtId="49" fontId="17" fillId="0" borderId="34" xfId="0" applyNumberFormat="1" applyFont="1" applyFill="1" applyBorder="1" applyAlignment="1">
      <alignment horizontal="center" wrapText="1"/>
    </xf>
    <xf numFmtId="49" fontId="17" fillId="0" borderId="34" xfId="0" applyNumberFormat="1" applyFont="1" applyFill="1" applyBorder="1" applyAlignment="1">
      <alignment horizontal="left" wrapText="1"/>
    </xf>
    <xf numFmtId="49" fontId="17" fillId="0" borderId="34" xfId="0" applyNumberFormat="1" applyFont="1" applyFill="1" applyBorder="1" applyAlignment="1">
      <alignment horizontal="center"/>
    </xf>
    <xf numFmtId="0" fontId="17" fillId="0" borderId="34" xfId="0" applyFont="1" applyFill="1" applyBorder="1" applyAlignment="1">
      <alignment horizontal="center"/>
    </xf>
    <xf numFmtId="2" fontId="17" fillId="0" borderId="34" xfId="0" applyNumberFormat="1" applyFont="1" applyFill="1" applyBorder="1" applyAlignment="1">
      <alignment horizontal="right" wrapText="1"/>
    </xf>
    <xf numFmtId="49" fontId="17" fillId="0" borderId="34" xfId="0" applyNumberFormat="1" applyFont="1" applyFill="1" applyBorder="1" applyAlignment="1">
      <alignment wrapText="1"/>
    </xf>
    <xf numFmtId="49" fontId="17" fillId="0" borderId="1" xfId="1" applyNumberFormat="1" applyFont="1" applyFill="1" applyBorder="1" applyAlignment="1" applyProtection="1">
      <alignment horizontal="left" vertical="center" wrapText="1"/>
    </xf>
    <xf numFmtId="3" fontId="21" fillId="0" borderId="34" xfId="1"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wrapText="1"/>
    </xf>
    <xf numFmtId="0" fontId="17" fillId="4" borderId="0" xfId="1" applyFont="1" applyFill="1" applyAlignment="1" applyProtection="1">
      <alignment horizontal="center" vertical="center"/>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14" fontId="17" fillId="0" borderId="34" xfId="0" applyNumberFormat="1" applyFont="1" applyFill="1" applyBorder="1" applyAlignment="1" applyProtection="1">
      <alignment horizontal="left"/>
    </xf>
    <xf numFmtId="0" fontId="17" fillId="0" borderId="0" xfId="0" applyFont="1" applyFill="1" applyAlignment="1" applyProtection="1">
      <alignment horizontal="right" vertical="center"/>
      <protection locked="0"/>
    </xf>
    <xf numFmtId="4" fontId="21" fillId="0" borderId="1" xfId="1" applyNumberFormat="1" applyFont="1" applyFill="1" applyBorder="1" applyAlignment="1" applyProtection="1">
      <alignment horizontal="left" vertical="center" wrapText="1" indent="2"/>
      <protection locked="0"/>
    </xf>
    <xf numFmtId="0" fontId="17" fillId="0" borderId="1" xfId="2" applyFont="1" applyFill="1" applyBorder="1" applyAlignment="1" applyProtection="1">
      <alignment horizontal="right" vertical="center"/>
      <protection locked="0"/>
    </xf>
    <xf numFmtId="4" fontId="17" fillId="0" borderId="34" xfId="0" applyNumberFormat="1" applyFont="1" applyFill="1" applyBorder="1" applyAlignment="1">
      <alignment horizontal="right"/>
    </xf>
    <xf numFmtId="0" fontId="17" fillId="0" borderId="34" xfId="0" applyFont="1" applyFill="1" applyBorder="1" applyAlignment="1">
      <alignment horizontal="left"/>
    </xf>
    <xf numFmtId="14" fontId="21" fillId="2" borderId="0" xfId="9" applyNumberFormat="1" applyFont="1" applyFill="1" applyBorder="1" applyAlignment="1" applyProtection="1">
      <alignment horizontal="center" vertical="center"/>
    </xf>
    <xf numFmtId="0" fontId="21" fillId="3" borderId="5" xfId="9" applyFont="1" applyFill="1" applyBorder="1" applyAlignment="1" applyProtection="1">
      <alignment horizontal="center" vertical="center"/>
    </xf>
    <xf numFmtId="0" fontId="21" fillId="3" borderId="19" xfId="9" applyFont="1" applyFill="1" applyBorder="1" applyAlignment="1" applyProtection="1">
      <alignment horizontal="center" vertical="center"/>
    </xf>
    <xf numFmtId="0" fontId="21" fillId="3" borderId="4" xfId="9" applyFont="1" applyFill="1" applyBorder="1" applyAlignment="1" applyProtection="1">
      <alignment horizontal="center" vertical="center"/>
    </xf>
    <xf numFmtId="0" fontId="21" fillId="3" borderId="11" xfId="9" applyFont="1" applyFill="1" applyBorder="1" applyAlignment="1" applyProtection="1">
      <alignment horizontal="center" vertical="center"/>
    </xf>
    <xf numFmtId="0" fontId="21" fillId="3" borderId="10" xfId="9" applyFont="1" applyFill="1" applyBorder="1" applyAlignment="1" applyProtection="1">
      <alignment horizontal="center" vertical="center"/>
    </xf>
    <xf numFmtId="0" fontId="17" fillId="0" borderId="25"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25" xfId="9" applyNumberFormat="1" applyFont="1" applyFill="1" applyBorder="1" applyAlignment="1" applyProtection="1">
      <alignment horizontal="center" vertical="center"/>
    </xf>
    <xf numFmtId="14" fontId="21" fillId="2" borderId="25"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17" fillId="0" borderId="0" xfId="9" applyFont="1" applyBorder="1" applyAlignment="1" applyProtection="1">
      <alignment horizontal="left" vertical="center" wrapText="1"/>
      <protection locked="0"/>
    </xf>
    <xf numFmtId="0" fontId="17" fillId="0" borderId="0" xfId="9" applyFont="1" applyBorder="1" applyAlignment="1" applyProtection="1">
      <alignment horizontal="left" vertical="center"/>
      <protection locked="0"/>
    </xf>
    <xf numFmtId="0" fontId="17"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4" borderId="3" xfId="1" applyFont="1" applyFill="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19"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24" xfId="0" applyFont="1" applyFill="1" applyBorder="1" applyAlignment="1">
      <alignment horizontal="center" vertical="center"/>
    </xf>
    <xf numFmtId="0" fontId="21" fillId="4" borderId="2" xfId="0" applyFont="1" applyFill="1" applyBorder="1" applyAlignment="1">
      <alignment horizontal="center" vertical="center"/>
    </xf>
    <xf numFmtId="3" fontId="21" fillId="4" borderId="24"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4"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25" xfId="10" applyNumberFormat="1" applyFont="1" applyFill="1" applyBorder="1" applyAlignment="1" applyProtection="1">
      <alignment horizontal="center" vertical="center"/>
    </xf>
    <xf numFmtId="14" fontId="21" fillId="2" borderId="25"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16" fillId="4" borderId="24" xfId="0" applyFont="1" applyFill="1" applyBorder="1" applyAlignment="1">
      <alignment horizontal="center" vertical="center"/>
    </xf>
    <xf numFmtId="0" fontId="16" fillId="4" borderId="2" xfId="0" applyFont="1" applyFill="1" applyBorder="1" applyAlignment="1">
      <alignment horizontal="center" vertical="center"/>
    </xf>
    <xf numFmtId="0" fontId="20" fillId="4" borderId="5" xfId="1" applyFont="1" applyFill="1" applyBorder="1" applyAlignment="1" applyProtection="1">
      <alignment horizontal="center" vertical="center"/>
    </xf>
    <xf numFmtId="0" fontId="20" fillId="4" borderId="19"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14" fontId="21" fillId="2" borderId="0" xfId="10" applyNumberFormat="1" applyFont="1" applyFill="1" applyBorder="1" applyAlignment="1" applyProtection="1">
      <alignment horizontal="left" vertical="center" wrapText="1"/>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34"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19" xfId="3" applyFont="1" applyBorder="1" applyAlignment="1">
      <alignment horizontal="center" vertical="center"/>
    </xf>
  </cellXfs>
  <cellStyles count="17">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45</xdr:row>
      <xdr:rowOff>171450</xdr:rowOff>
    </xdr:from>
    <xdr:to>
      <xdr:col>1</xdr:col>
      <xdr:colOff>1495425</xdr:colOff>
      <xdr:row>45</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45</xdr:row>
      <xdr:rowOff>180975</xdr:rowOff>
    </xdr:from>
    <xdr:to>
      <xdr:col>2</xdr:col>
      <xdr:colOff>554556</xdr:colOff>
      <xdr:row>45</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375</xdr:row>
      <xdr:rowOff>171450</xdr:rowOff>
    </xdr:from>
    <xdr:to>
      <xdr:col>2</xdr:col>
      <xdr:colOff>1495425</xdr:colOff>
      <xdr:row>375</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26</xdr:row>
      <xdr:rowOff>171450</xdr:rowOff>
    </xdr:from>
    <xdr:to>
      <xdr:col>1</xdr:col>
      <xdr:colOff>1495425</xdr:colOff>
      <xdr:row>26</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27</xdr:row>
      <xdr:rowOff>4082</xdr:rowOff>
    </xdr:from>
    <xdr:to>
      <xdr:col>5</xdr:col>
      <xdr:colOff>110219</xdr:colOff>
      <xdr:row>27</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nino\2018-19-20-21-22-23\evropa-2018-19-20-21-2022-23\nino-&#4321;&#4308;&#4325;&#4322;&#4308;&#4315;&#4305;&#4308;&#4320;&#4312;-2023\&#4304;&#4320;&#4329;&#4308;&#4309;&#4316;&#4308;&#4305;&#4312;%20&#4306;&#4323;&#4320;&#4335;&#4304;&#4304;&#4316;&#4312;\&#4321;&#4304;&#4324;&#4312;&#4316;&#4304;&#4316;&#4321;&#4317;%20&#4307;&#4308;&#4313;&#4314;&#4304;&#4320;&#4304;&#4330;&#4312;&#4312;&#4321;%20&#4324;&#4317;&#4320;&#4315;&#4308;&#4305;&#4312;%2023.08.2023-12.09.2023-&#4308;&#4309;&#4320;&#4317;&#4318;&#4304;%20-%20&#4306;&#4304;&#4309;&#4304;&#4306;&#4310;&#4304;&#4309;&#4316;&#4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4.5"/>
      <sheetName val="ფორმა N5"/>
      <sheetName val="ფორმა N5.1"/>
      <sheetName val="ფორმა 5.2"/>
      <sheetName val="ფორმა N5.3"/>
      <sheetName val="ფორმა 5.4"/>
      <sheetName val="ფორმა 5.5"/>
      <sheetName val="ფორმა N6"/>
      <sheetName val="ფორმა N7"/>
      <sheetName val="ფორმა N 7.1"/>
      <sheetName val="ფორმა N8"/>
      <sheetName val="ფორმა N8.1"/>
      <sheetName val="ფორმა N8.2"/>
      <sheetName val="ფორმა 8.3"/>
      <sheetName val="ფორმა N 9"/>
      <sheetName val="ფორმა N9.1"/>
      <sheetName val="შემაჯამებელი ფორმა"/>
      <sheetName val="Validation"/>
    </sheetNames>
    <sheetDataSet>
      <sheetData sheetId="0">
        <row r="2">
          <cell r="M2" t="str">
            <v>23.08.2023-12.09.2023</v>
          </cell>
        </row>
        <row r="4">
          <cell r="D4" t="str">
            <v>მპგ "ევროპული საქართველო-მოძრაობა თავისუფლებისთვის"</v>
          </cell>
        </row>
      </sheetData>
      <sheetData sheetId="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0"/>
  <sheetViews>
    <sheetView showGridLines="0" view="pageBreakPreview" zoomScale="80" zoomScaleNormal="100" zoomScaleSheetLayoutView="80" workbookViewId="0">
      <selection activeCell="D9" sqref="D9:D18"/>
    </sheetView>
  </sheetViews>
  <sheetFormatPr defaultColWidth="9.140625" defaultRowHeight="15" x14ac:dyDescent="0.2"/>
  <cols>
    <col min="1" max="1" width="6.28515625" style="321" bestFit="1" customWidth="1"/>
    <col min="2" max="2" width="13.140625" style="321" customWidth="1"/>
    <col min="3" max="3" width="32" style="321" customWidth="1"/>
    <col min="4" max="4" width="15.140625" style="321" customWidth="1"/>
    <col min="5" max="5" width="21.85546875" style="321" customWidth="1"/>
    <col min="6" max="6" width="26.140625" style="377" customWidth="1"/>
    <col min="7" max="7" width="25.28515625" style="363" customWidth="1"/>
    <col min="8" max="8" width="22.42578125" style="363" customWidth="1"/>
    <col min="9" max="9" width="16.42578125" style="493" bestFit="1" customWidth="1"/>
    <col min="10" max="10" width="17.42578125" style="321" customWidth="1"/>
    <col min="11" max="11" width="16.42578125" style="362" customWidth="1"/>
    <col min="12" max="12" width="13.140625" style="321" bestFit="1" customWidth="1"/>
    <col min="13" max="13" width="21.7109375" style="321" customWidth="1"/>
    <col min="14" max="16384" width="9.140625" style="321"/>
  </cols>
  <sheetData>
    <row r="1" spans="1:13" x14ac:dyDescent="0.2">
      <c r="A1" s="192" t="s">
        <v>507</v>
      </c>
      <c r="C1" s="322"/>
      <c r="D1" s="322"/>
      <c r="E1" s="323"/>
      <c r="F1" s="371"/>
      <c r="G1" s="323"/>
      <c r="H1" s="191"/>
      <c r="I1" s="487"/>
      <c r="J1" s="323"/>
      <c r="K1" s="323"/>
      <c r="L1" s="323"/>
      <c r="M1" s="325" t="s">
        <v>94</v>
      </c>
    </row>
    <row r="2" spans="1:13" x14ac:dyDescent="0.2">
      <c r="A2" s="190" t="s">
        <v>124</v>
      </c>
      <c r="B2" s="322"/>
      <c r="C2" s="322"/>
      <c r="D2" s="322"/>
      <c r="E2" s="323"/>
      <c r="F2" s="371"/>
      <c r="G2" s="323"/>
      <c r="H2" s="189"/>
      <c r="I2" s="487"/>
      <c r="J2" s="323"/>
      <c r="K2" s="323"/>
      <c r="L2" s="323"/>
      <c r="M2" s="326" t="s">
        <v>654</v>
      </c>
    </row>
    <row r="3" spans="1:13" x14ac:dyDescent="0.2">
      <c r="A3" s="327"/>
      <c r="B3" s="322"/>
      <c r="C3" s="328"/>
      <c r="D3" s="329"/>
      <c r="E3" s="323"/>
      <c r="F3" s="372"/>
      <c r="G3" s="323"/>
      <c r="H3" s="323"/>
      <c r="I3" s="488"/>
      <c r="J3" s="322"/>
      <c r="K3" s="323"/>
      <c r="L3" s="322"/>
      <c r="M3" s="331"/>
    </row>
    <row r="4" spans="1:13" x14ac:dyDescent="0.2">
      <c r="A4" s="349" t="s">
        <v>254</v>
      </c>
      <c r="B4" s="187"/>
      <c r="C4" s="187"/>
      <c r="D4" s="198" t="s">
        <v>548</v>
      </c>
      <c r="E4" s="332"/>
      <c r="F4" s="373"/>
      <c r="G4" s="333"/>
      <c r="H4" s="334"/>
      <c r="I4" s="347"/>
      <c r="J4" s="335"/>
      <c r="K4" s="330"/>
      <c r="L4" s="333"/>
      <c r="M4" s="336"/>
    </row>
    <row r="5" spans="1:13" ht="15.75" thickBot="1" x14ac:dyDescent="0.25">
      <c r="A5" s="188"/>
      <c r="B5" s="323"/>
      <c r="C5" s="337"/>
      <c r="D5" s="338"/>
      <c r="E5" s="323"/>
      <c r="F5" s="374"/>
      <c r="G5" s="339"/>
      <c r="H5" s="339"/>
      <c r="I5" s="489"/>
      <c r="J5" s="322"/>
      <c r="K5" s="330"/>
      <c r="L5" s="322"/>
      <c r="M5" s="331"/>
    </row>
    <row r="6" spans="1:13" ht="33" customHeight="1" thickBot="1" x14ac:dyDescent="0.25">
      <c r="A6" s="327"/>
      <c r="B6" s="350"/>
      <c r="C6" s="322"/>
      <c r="D6" s="322"/>
      <c r="E6" s="684" t="s">
        <v>476</v>
      </c>
      <c r="F6" s="685"/>
      <c r="G6" s="685"/>
      <c r="H6" s="686"/>
      <c r="I6" s="687" t="s">
        <v>489</v>
      </c>
      <c r="J6" s="687"/>
      <c r="K6" s="687"/>
      <c r="L6" s="688"/>
      <c r="M6" s="351"/>
    </row>
    <row r="7" spans="1:13" s="360" customFormat="1" ht="75.75" thickBot="1" x14ac:dyDescent="0.25">
      <c r="A7" s="352" t="s">
        <v>64</v>
      </c>
      <c r="B7" s="353" t="s">
        <v>125</v>
      </c>
      <c r="C7" s="353" t="s">
        <v>506</v>
      </c>
      <c r="D7" s="354" t="s">
        <v>260</v>
      </c>
      <c r="E7" s="355" t="s">
        <v>508</v>
      </c>
      <c r="F7" s="355" t="s">
        <v>448</v>
      </c>
      <c r="G7" s="355" t="s">
        <v>436</v>
      </c>
      <c r="H7" s="355" t="s">
        <v>435</v>
      </c>
      <c r="I7" s="355" t="s">
        <v>387</v>
      </c>
      <c r="J7" s="356" t="s">
        <v>257</v>
      </c>
      <c r="K7" s="357" t="s">
        <v>530</v>
      </c>
      <c r="L7" s="358" t="s">
        <v>210</v>
      </c>
      <c r="M7" s="359" t="s">
        <v>211</v>
      </c>
    </row>
    <row r="8" spans="1:13" s="361" customFormat="1" x14ac:dyDescent="0.2">
      <c r="A8" s="366">
        <v>1</v>
      </c>
      <c r="B8" s="367">
        <v>2</v>
      </c>
      <c r="C8" s="368">
        <v>3</v>
      </c>
      <c r="D8" s="368">
        <v>4</v>
      </c>
      <c r="E8" s="366">
        <v>5</v>
      </c>
      <c r="F8" s="367">
        <v>6</v>
      </c>
      <c r="G8" s="368">
        <v>7</v>
      </c>
      <c r="H8" s="367">
        <v>8</v>
      </c>
      <c r="I8" s="490">
        <v>9</v>
      </c>
      <c r="J8" s="367">
        <v>10</v>
      </c>
      <c r="K8" s="367">
        <v>11</v>
      </c>
      <c r="L8" s="369">
        <v>12</v>
      </c>
      <c r="M8" s="370">
        <v>13</v>
      </c>
    </row>
    <row r="9" spans="1:13" s="548" customFormat="1" ht="20.25" customHeight="1" x14ac:dyDescent="0.3">
      <c r="A9" s="504">
        <v>1</v>
      </c>
      <c r="B9" s="677">
        <v>44927</v>
      </c>
      <c r="C9" s="540" t="s">
        <v>522</v>
      </c>
      <c r="D9" s="541">
        <v>9600</v>
      </c>
      <c r="E9" s="505" t="s">
        <v>513</v>
      </c>
      <c r="F9" s="542" t="s">
        <v>517</v>
      </c>
      <c r="G9" s="543"/>
      <c r="H9" s="543"/>
      <c r="I9" s="544" t="s">
        <v>827</v>
      </c>
      <c r="J9" s="545"/>
      <c r="K9" s="546"/>
      <c r="L9" s="547"/>
      <c r="M9" s="505" t="s">
        <v>521</v>
      </c>
    </row>
    <row r="10" spans="1:13" s="661" customFormat="1" ht="20.25" customHeight="1" x14ac:dyDescent="0.3">
      <c r="A10" s="504">
        <v>2</v>
      </c>
      <c r="B10" s="677">
        <v>44927</v>
      </c>
      <c r="C10" s="540" t="s">
        <v>522</v>
      </c>
      <c r="D10" s="541">
        <v>3600</v>
      </c>
      <c r="E10" s="505" t="s">
        <v>514</v>
      </c>
      <c r="F10" s="542" t="s">
        <v>518</v>
      </c>
      <c r="G10" s="543"/>
      <c r="H10" s="543"/>
      <c r="I10" s="544" t="s">
        <v>822</v>
      </c>
      <c r="J10" s="545"/>
      <c r="K10" s="546"/>
      <c r="L10" s="547"/>
      <c r="M10" s="505" t="s">
        <v>521</v>
      </c>
    </row>
    <row r="11" spans="1:13" s="661" customFormat="1" ht="20.25" customHeight="1" x14ac:dyDescent="0.3">
      <c r="A11" s="504">
        <v>3</v>
      </c>
      <c r="B11" s="677">
        <v>44927</v>
      </c>
      <c r="C11" s="540" t="s">
        <v>522</v>
      </c>
      <c r="D11" s="541">
        <v>7200</v>
      </c>
      <c r="E11" s="505" t="s">
        <v>515</v>
      </c>
      <c r="F11" s="542" t="s">
        <v>519</v>
      </c>
      <c r="G11" s="543"/>
      <c r="H11" s="543"/>
      <c r="I11" s="544" t="s">
        <v>819</v>
      </c>
      <c r="J11" s="545"/>
      <c r="K11" s="546"/>
      <c r="L11" s="547"/>
      <c r="M11" s="505" t="s">
        <v>521</v>
      </c>
    </row>
    <row r="12" spans="1:13" s="661" customFormat="1" ht="20.25" customHeight="1" x14ac:dyDescent="0.3">
      <c r="A12" s="504">
        <v>4</v>
      </c>
      <c r="B12" s="677">
        <v>44927</v>
      </c>
      <c r="C12" s="540" t="s">
        <v>522</v>
      </c>
      <c r="D12" s="541">
        <v>6000</v>
      </c>
      <c r="E12" s="505" t="s">
        <v>516</v>
      </c>
      <c r="F12" s="542" t="s">
        <v>520</v>
      </c>
      <c r="G12" s="543"/>
      <c r="H12" s="543"/>
      <c r="I12" s="544" t="s">
        <v>820</v>
      </c>
      <c r="J12" s="545"/>
      <c r="K12" s="546"/>
      <c r="L12" s="547"/>
      <c r="M12" s="505" t="s">
        <v>521</v>
      </c>
    </row>
    <row r="13" spans="1:13" s="661" customFormat="1" ht="20.25" customHeight="1" x14ac:dyDescent="0.3">
      <c r="A13" s="504">
        <v>5</v>
      </c>
      <c r="B13" s="677">
        <v>44927</v>
      </c>
      <c r="C13" s="540" t="s">
        <v>522</v>
      </c>
      <c r="D13" s="541">
        <v>18000</v>
      </c>
      <c r="E13" s="505" t="s">
        <v>591</v>
      </c>
      <c r="F13" s="549" t="s">
        <v>592</v>
      </c>
      <c r="G13" s="543"/>
      <c r="H13" s="543"/>
      <c r="I13" s="662" t="s">
        <v>821</v>
      </c>
      <c r="J13" s="545"/>
      <c r="K13" s="546"/>
      <c r="L13" s="547"/>
      <c r="M13" s="505" t="s">
        <v>521</v>
      </c>
    </row>
    <row r="14" spans="1:13" s="661" customFormat="1" ht="20.25" customHeight="1" x14ac:dyDescent="0.3">
      <c r="A14" s="504">
        <v>6</v>
      </c>
      <c r="B14" s="677" t="s">
        <v>818</v>
      </c>
      <c r="C14" s="540" t="s">
        <v>522</v>
      </c>
      <c r="D14" s="541">
        <v>4800</v>
      </c>
      <c r="E14" s="505" t="s">
        <v>595</v>
      </c>
      <c r="F14" s="549" t="s">
        <v>596</v>
      </c>
      <c r="G14" s="543"/>
      <c r="H14" s="543"/>
      <c r="I14" s="662" t="s">
        <v>826</v>
      </c>
      <c r="J14" s="545"/>
      <c r="K14" s="546"/>
      <c r="L14" s="547"/>
      <c r="M14" s="505" t="s">
        <v>521</v>
      </c>
    </row>
    <row r="15" spans="1:13" s="661" customFormat="1" ht="20.25" customHeight="1" x14ac:dyDescent="0.3">
      <c r="A15" s="504">
        <v>7</v>
      </c>
      <c r="B15" s="677">
        <v>44927</v>
      </c>
      <c r="C15" s="540" t="s">
        <v>522</v>
      </c>
      <c r="D15" s="541">
        <v>4500</v>
      </c>
      <c r="E15" s="505" t="s">
        <v>524</v>
      </c>
      <c r="F15" s="542" t="s">
        <v>525</v>
      </c>
      <c r="G15" s="543"/>
      <c r="H15" s="543"/>
      <c r="I15" s="544" t="s">
        <v>823</v>
      </c>
      <c r="J15" s="545"/>
      <c r="K15" s="546"/>
      <c r="L15" s="547"/>
      <c r="M15" s="505" t="s">
        <v>521</v>
      </c>
    </row>
    <row r="16" spans="1:13" s="661" customFormat="1" ht="20.25" customHeight="1" x14ac:dyDescent="0.3">
      <c r="A16" s="504">
        <v>8</v>
      </c>
      <c r="B16" s="677" t="s">
        <v>818</v>
      </c>
      <c r="C16" s="540" t="s">
        <v>522</v>
      </c>
      <c r="D16" s="541">
        <v>10200</v>
      </c>
      <c r="E16" s="505" t="s">
        <v>526</v>
      </c>
      <c r="F16" s="542" t="s">
        <v>527</v>
      </c>
      <c r="G16" s="543"/>
      <c r="H16" s="543"/>
      <c r="I16" s="544" t="s">
        <v>817</v>
      </c>
      <c r="J16" s="545"/>
      <c r="K16" s="546"/>
      <c r="L16" s="547"/>
      <c r="M16" s="505" t="s">
        <v>521</v>
      </c>
    </row>
    <row r="17" spans="1:13" s="661" customFormat="1" ht="20.25" customHeight="1" x14ac:dyDescent="0.3">
      <c r="A17" s="504">
        <v>9</v>
      </c>
      <c r="B17" s="677" t="s">
        <v>818</v>
      </c>
      <c r="C17" s="540" t="s">
        <v>522</v>
      </c>
      <c r="D17" s="541">
        <v>7200</v>
      </c>
      <c r="E17" s="505" t="s">
        <v>593</v>
      </c>
      <c r="F17" s="549" t="s">
        <v>594</v>
      </c>
      <c r="G17" s="543"/>
      <c r="H17" s="543"/>
      <c r="I17" s="662" t="s">
        <v>825</v>
      </c>
      <c r="J17" s="545"/>
      <c r="K17" s="546"/>
      <c r="L17" s="547"/>
      <c r="M17" s="505" t="s">
        <v>521</v>
      </c>
    </row>
    <row r="18" spans="1:13" s="661" customFormat="1" ht="20.25" customHeight="1" x14ac:dyDescent="0.3">
      <c r="A18" s="504">
        <v>10</v>
      </c>
      <c r="B18" s="677" t="s">
        <v>818</v>
      </c>
      <c r="C18" s="540" t="s">
        <v>522</v>
      </c>
      <c r="D18" s="541">
        <v>4800</v>
      </c>
      <c r="E18" s="505" t="s">
        <v>597</v>
      </c>
      <c r="F18" s="549" t="s">
        <v>598</v>
      </c>
      <c r="G18" s="543"/>
      <c r="H18" s="543"/>
      <c r="I18" s="662" t="s">
        <v>824</v>
      </c>
      <c r="J18" s="545"/>
      <c r="K18" s="546"/>
      <c r="L18" s="547"/>
      <c r="M18" s="505" t="s">
        <v>521</v>
      </c>
    </row>
    <row r="19" spans="1:13" s="548" customFormat="1" ht="20.25" customHeight="1" x14ac:dyDescent="0.3">
      <c r="A19" s="504">
        <v>11</v>
      </c>
      <c r="B19" s="668" t="s">
        <v>677</v>
      </c>
      <c r="C19" s="540" t="s">
        <v>600</v>
      </c>
      <c r="D19" s="551">
        <v>10</v>
      </c>
      <c r="E19" s="664" t="s">
        <v>602</v>
      </c>
      <c r="F19" s="665" t="s">
        <v>604</v>
      </c>
      <c r="G19" s="556" t="s">
        <v>605</v>
      </c>
      <c r="H19" s="663" t="s">
        <v>608</v>
      </c>
      <c r="I19" s="545"/>
      <c r="J19" s="545"/>
      <c r="K19" s="546"/>
      <c r="L19" s="547"/>
      <c r="M19" s="545"/>
    </row>
    <row r="20" spans="1:13" s="548" customFormat="1" ht="20.25" customHeight="1" x14ac:dyDescent="0.3">
      <c r="A20" s="504">
        <v>12</v>
      </c>
      <c r="B20" s="668" t="s">
        <v>678</v>
      </c>
      <c r="C20" s="540" t="s">
        <v>600</v>
      </c>
      <c r="D20" s="551">
        <v>39.200000000000003</v>
      </c>
      <c r="E20" s="664" t="s">
        <v>655</v>
      </c>
      <c r="F20" s="665" t="s">
        <v>665</v>
      </c>
      <c r="G20" s="556" t="s">
        <v>693</v>
      </c>
      <c r="H20" s="663" t="s">
        <v>606</v>
      </c>
      <c r="I20" s="545"/>
      <c r="J20" s="545"/>
      <c r="K20" s="546"/>
      <c r="L20" s="547"/>
      <c r="M20" s="545"/>
    </row>
    <row r="21" spans="1:13" s="548" customFormat="1" ht="20.25" customHeight="1" x14ac:dyDescent="0.3">
      <c r="A21" s="504">
        <v>13</v>
      </c>
      <c r="B21" s="668" t="s">
        <v>679</v>
      </c>
      <c r="C21" s="540" t="s">
        <v>600</v>
      </c>
      <c r="D21" s="551">
        <v>30</v>
      </c>
      <c r="E21" s="664" t="s">
        <v>602</v>
      </c>
      <c r="F21" s="665" t="s">
        <v>604</v>
      </c>
      <c r="G21" s="556" t="s">
        <v>605</v>
      </c>
      <c r="H21" s="663" t="s">
        <v>608</v>
      </c>
      <c r="I21" s="545"/>
      <c r="J21" s="545"/>
      <c r="K21" s="546"/>
      <c r="L21" s="547"/>
      <c r="M21" s="545"/>
    </row>
    <row r="22" spans="1:13" s="548" customFormat="1" ht="20.25" customHeight="1" x14ac:dyDescent="0.3">
      <c r="A22" s="504">
        <v>14</v>
      </c>
      <c r="B22" s="668" t="s">
        <v>680</v>
      </c>
      <c r="C22" s="540" t="s">
        <v>600</v>
      </c>
      <c r="D22" s="551">
        <v>100</v>
      </c>
      <c r="E22" s="664" t="s">
        <v>656</v>
      </c>
      <c r="F22" s="665" t="s">
        <v>666</v>
      </c>
      <c r="G22" s="556" t="s">
        <v>694</v>
      </c>
      <c r="H22" s="663" t="s">
        <v>607</v>
      </c>
      <c r="I22" s="545"/>
      <c r="J22" s="545"/>
      <c r="K22" s="546"/>
      <c r="L22" s="547"/>
      <c r="M22" s="545"/>
    </row>
    <row r="23" spans="1:13" s="548" customFormat="1" ht="20.25" customHeight="1" x14ac:dyDescent="0.3">
      <c r="A23" s="504">
        <v>15</v>
      </c>
      <c r="B23" s="668" t="s">
        <v>681</v>
      </c>
      <c r="C23" s="540" t="s">
        <v>600</v>
      </c>
      <c r="D23" s="551">
        <v>20</v>
      </c>
      <c r="E23" s="664" t="s">
        <v>657</v>
      </c>
      <c r="F23" s="665" t="s">
        <v>667</v>
      </c>
      <c r="G23" s="556" t="s">
        <v>695</v>
      </c>
      <c r="H23" s="663" t="s">
        <v>608</v>
      </c>
      <c r="I23" s="545"/>
      <c r="J23" s="545"/>
      <c r="K23" s="546"/>
      <c r="L23" s="547"/>
      <c r="M23" s="545"/>
    </row>
    <row r="24" spans="1:13" s="548" customFormat="1" ht="20.25" customHeight="1" x14ac:dyDescent="0.3">
      <c r="A24" s="504">
        <v>16</v>
      </c>
      <c r="B24" s="668" t="s">
        <v>682</v>
      </c>
      <c r="C24" s="540" t="s">
        <v>600</v>
      </c>
      <c r="D24" s="551">
        <v>1000</v>
      </c>
      <c r="E24" s="664" t="s">
        <v>658</v>
      </c>
      <c r="F24" s="665" t="s">
        <v>668</v>
      </c>
      <c r="G24" s="556" t="s">
        <v>696</v>
      </c>
      <c r="H24" s="663" t="s">
        <v>607</v>
      </c>
      <c r="I24" s="545"/>
      <c r="J24" s="545"/>
      <c r="K24" s="546"/>
      <c r="L24" s="547"/>
      <c r="M24" s="545"/>
    </row>
    <row r="25" spans="1:13" s="548" customFormat="1" ht="20.25" customHeight="1" x14ac:dyDescent="0.3">
      <c r="A25" s="504">
        <v>17</v>
      </c>
      <c r="B25" s="668" t="s">
        <v>683</v>
      </c>
      <c r="C25" s="540" t="s">
        <v>600</v>
      </c>
      <c r="D25" s="551">
        <v>98</v>
      </c>
      <c r="E25" s="556" t="s">
        <v>659</v>
      </c>
      <c r="F25" s="666" t="s">
        <v>669</v>
      </c>
      <c r="G25" s="556" t="s">
        <v>697</v>
      </c>
      <c r="H25" s="663" t="s">
        <v>606</v>
      </c>
      <c r="I25" s="545"/>
      <c r="J25" s="545"/>
      <c r="K25" s="546"/>
      <c r="L25" s="547"/>
      <c r="M25" s="545"/>
    </row>
    <row r="26" spans="1:13" s="548" customFormat="1" ht="20.25" customHeight="1" x14ac:dyDescent="0.3">
      <c r="A26" s="504">
        <v>18</v>
      </c>
      <c r="B26" s="668" t="s">
        <v>684</v>
      </c>
      <c r="C26" s="540" t="s">
        <v>600</v>
      </c>
      <c r="D26" s="551">
        <v>4000</v>
      </c>
      <c r="E26" s="664" t="s">
        <v>515</v>
      </c>
      <c r="F26" s="665" t="s">
        <v>670</v>
      </c>
      <c r="G26" s="556" t="s">
        <v>698</v>
      </c>
      <c r="H26" s="663" t="s">
        <v>607</v>
      </c>
      <c r="I26" s="545"/>
      <c r="J26" s="545"/>
      <c r="K26" s="546"/>
      <c r="L26" s="547"/>
      <c r="M26" s="545"/>
    </row>
    <row r="27" spans="1:13" s="548" customFormat="1" ht="20.25" customHeight="1" x14ac:dyDescent="0.3">
      <c r="A27" s="504">
        <v>19</v>
      </c>
      <c r="B27" s="668" t="s">
        <v>685</v>
      </c>
      <c r="C27" s="540" t="s">
        <v>600</v>
      </c>
      <c r="D27" s="667">
        <v>40</v>
      </c>
      <c r="E27" s="550" t="s">
        <v>660</v>
      </c>
      <c r="F27" s="665" t="s">
        <v>671</v>
      </c>
      <c r="G27" s="556" t="s">
        <v>699</v>
      </c>
      <c r="H27" s="663" t="s">
        <v>608</v>
      </c>
      <c r="I27" s="545"/>
      <c r="J27" s="545"/>
      <c r="K27" s="546"/>
      <c r="L27" s="547"/>
      <c r="M27" s="545"/>
    </row>
    <row r="28" spans="1:13" s="548" customFormat="1" ht="20.25" customHeight="1" x14ac:dyDescent="0.3">
      <c r="A28" s="504">
        <v>20</v>
      </c>
      <c r="B28" s="668" t="s">
        <v>686</v>
      </c>
      <c r="C28" s="540" t="s">
        <v>600</v>
      </c>
      <c r="D28" s="551">
        <v>130</v>
      </c>
      <c r="E28" s="664" t="s">
        <v>599</v>
      </c>
      <c r="F28" s="666" t="s">
        <v>672</v>
      </c>
      <c r="G28" s="556" t="s">
        <v>700</v>
      </c>
      <c r="H28" s="663" t="s">
        <v>607</v>
      </c>
      <c r="I28" s="545"/>
      <c r="J28" s="545"/>
      <c r="K28" s="546"/>
      <c r="L28" s="547"/>
      <c r="M28" s="545"/>
    </row>
    <row r="29" spans="1:13" s="548" customFormat="1" ht="20.25" customHeight="1" x14ac:dyDescent="0.3">
      <c r="A29" s="504">
        <v>21</v>
      </c>
      <c r="B29" s="668" t="s">
        <v>687</v>
      </c>
      <c r="C29" s="540" t="s">
        <v>600</v>
      </c>
      <c r="D29" s="551">
        <v>0.8</v>
      </c>
      <c r="E29" s="550" t="s">
        <v>661</v>
      </c>
      <c r="F29" s="665" t="s">
        <v>673</v>
      </c>
      <c r="G29" s="556" t="s">
        <v>701</v>
      </c>
      <c r="H29" s="663" t="s">
        <v>606</v>
      </c>
      <c r="I29" s="545"/>
      <c r="J29" s="545"/>
      <c r="K29" s="546"/>
      <c r="L29" s="547"/>
      <c r="M29" s="545"/>
    </row>
    <row r="30" spans="1:13" s="548" customFormat="1" ht="20.25" customHeight="1" x14ac:dyDescent="0.3">
      <c r="A30" s="504">
        <v>22</v>
      </c>
      <c r="B30" s="668" t="s">
        <v>688</v>
      </c>
      <c r="C30" s="540" t="s">
        <v>600</v>
      </c>
      <c r="D30" s="551">
        <v>19.5</v>
      </c>
      <c r="E30" s="664" t="s">
        <v>601</v>
      </c>
      <c r="F30" s="666" t="s">
        <v>603</v>
      </c>
      <c r="G30" s="556" t="s">
        <v>702</v>
      </c>
      <c r="H30" s="663" t="s">
        <v>606</v>
      </c>
      <c r="I30" s="545"/>
      <c r="J30" s="545"/>
      <c r="K30" s="546"/>
      <c r="L30" s="547"/>
      <c r="M30" s="545"/>
    </row>
    <row r="31" spans="1:13" s="548" customFormat="1" ht="20.25" customHeight="1" x14ac:dyDescent="0.3">
      <c r="A31" s="504">
        <v>23</v>
      </c>
      <c r="B31" s="668" t="s">
        <v>689</v>
      </c>
      <c r="C31" s="540" t="s">
        <v>600</v>
      </c>
      <c r="D31" s="551">
        <v>19.5</v>
      </c>
      <c r="E31" s="664" t="s">
        <v>662</v>
      </c>
      <c r="F31" s="665" t="s">
        <v>674</v>
      </c>
      <c r="G31" s="556" t="s">
        <v>703</v>
      </c>
      <c r="H31" s="663" t="s">
        <v>606</v>
      </c>
      <c r="I31" s="545"/>
      <c r="J31" s="545"/>
      <c r="K31" s="546"/>
      <c r="L31" s="547"/>
      <c r="M31" s="545"/>
    </row>
    <row r="32" spans="1:13" s="548" customFormat="1" ht="20.25" customHeight="1" x14ac:dyDescent="0.3">
      <c r="A32" s="504">
        <v>24</v>
      </c>
      <c r="B32" s="668" t="s">
        <v>690</v>
      </c>
      <c r="C32" s="540" t="s">
        <v>600</v>
      </c>
      <c r="D32" s="551">
        <v>200</v>
      </c>
      <c r="E32" s="550" t="s">
        <v>524</v>
      </c>
      <c r="F32" s="665" t="s">
        <v>675</v>
      </c>
      <c r="G32" s="556" t="s">
        <v>704</v>
      </c>
      <c r="H32" s="663" t="s">
        <v>607</v>
      </c>
      <c r="I32" s="545"/>
      <c r="J32" s="545"/>
      <c r="K32" s="546"/>
      <c r="L32" s="547"/>
      <c r="M32" s="545"/>
    </row>
    <row r="33" spans="1:13" s="548" customFormat="1" ht="20.25" customHeight="1" x14ac:dyDescent="0.3">
      <c r="A33" s="504">
        <v>25</v>
      </c>
      <c r="B33" s="668" t="s">
        <v>691</v>
      </c>
      <c r="C33" s="540" t="s">
        <v>600</v>
      </c>
      <c r="D33" s="667">
        <v>100</v>
      </c>
      <c r="E33" s="550" t="s">
        <v>663</v>
      </c>
      <c r="F33" s="666">
        <v>35001005906</v>
      </c>
      <c r="G33" s="556" t="s">
        <v>705</v>
      </c>
      <c r="H33" s="663" t="s">
        <v>607</v>
      </c>
      <c r="I33" s="545"/>
      <c r="J33" s="545"/>
      <c r="K33" s="546"/>
      <c r="L33" s="547"/>
      <c r="M33" s="545"/>
    </row>
    <row r="34" spans="1:13" s="548" customFormat="1" ht="20.25" customHeight="1" x14ac:dyDescent="0.3">
      <c r="A34" s="504">
        <v>26</v>
      </c>
      <c r="B34" s="668" t="s">
        <v>692</v>
      </c>
      <c r="C34" s="540" t="s">
        <v>600</v>
      </c>
      <c r="D34" s="551">
        <v>98</v>
      </c>
      <c r="E34" s="556" t="s">
        <v>664</v>
      </c>
      <c r="F34" s="666" t="s">
        <v>676</v>
      </c>
      <c r="G34" s="556" t="s">
        <v>706</v>
      </c>
      <c r="H34" s="663" t="s">
        <v>606</v>
      </c>
      <c r="I34" s="545"/>
      <c r="J34" s="545"/>
      <c r="K34" s="546"/>
      <c r="L34" s="547"/>
      <c r="M34" s="545"/>
    </row>
    <row r="35" spans="1:13" x14ac:dyDescent="0.2">
      <c r="A35" s="513" t="s">
        <v>256</v>
      </c>
      <c r="B35" s="506"/>
      <c r="C35" s="512"/>
      <c r="D35" s="507"/>
      <c r="E35" s="512"/>
      <c r="F35" s="514"/>
      <c r="G35" s="508"/>
      <c r="H35" s="508"/>
      <c r="I35" s="509"/>
      <c r="J35" s="509"/>
      <c r="K35" s="510"/>
      <c r="L35" s="511"/>
      <c r="M35" s="512"/>
    </row>
    <row r="36" spans="1:13" x14ac:dyDescent="0.2">
      <c r="A36" s="689"/>
      <c r="B36" s="689"/>
      <c r="C36" s="689"/>
      <c r="D36" s="689"/>
      <c r="E36" s="689"/>
      <c r="F36" s="689"/>
      <c r="G36" s="689"/>
      <c r="H36" s="689"/>
      <c r="I36" s="689"/>
      <c r="J36" s="689"/>
      <c r="K36" s="689"/>
      <c r="L36" s="689"/>
      <c r="M36" s="689"/>
    </row>
    <row r="37" spans="1:13" ht="16.5" customHeight="1" x14ac:dyDescent="0.3">
      <c r="A37" s="340" t="s">
        <v>417</v>
      </c>
      <c r="B37" s="695" t="s">
        <v>477</v>
      </c>
      <c r="C37" s="695"/>
      <c r="D37" s="695"/>
      <c r="E37" s="695"/>
      <c r="F37" s="695"/>
      <c r="G37" s="695"/>
      <c r="H37" s="695"/>
      <c r="I37" s="695"/>
      <c r="J37" s="695"/>
      <c r="K37" s="695"/>
      <c r="L37" s="695"/>
      <c r="M37" s="695"/>
    </row>
    <row r="38" spans="1:13" ht="39" customHeight="1" x14ac:dyDescent="0.2">
      <c r="A38" s="341" t="s">
        <v>437</v>
      </c>
      <c r="B38" s="694" t="s">
        <v>478</v>
      </c>
      <c r="C38" s="694"/>
      <c r="D38" s="694"/>
      <c r="E38" s="694"/>
      <c r="F38" s="694"/>
      <c r="G38" s="694"/>
      <c r="H38" s="694"/>
      <c r="I38" s="694"/>
      <c r="J38" s="694"/>
      <c r="K38" s="694"/>
      <c r="L38" s="694"/>
      <c r="M38" s="694"/>
    </row>
    <row r="39" spans="1:13" ht="44.25" customHeight="1" x14ac:dyDescent="0.2">
      <c r="A39" s="341" t="s">
        <v>438</v>
      </c>
      <c r="B39" s="694" t="s">
        <v>509</v>
      </c>
      <c r="C39" s="694"/>
      <c r="D39" s="694"/>
      <c r="E39" s="694"/>
      <c r="F39" s="694"/>
      <c r="G39" s="694"/>
      <c r="H39" s="694"/>
      <c r="I39" s="694"/>
      <c r="J39" s="694"/>
      <c r="K39" s="694"/>
      <c r="L39" s="694"/>
      <c r="M39" s="694"/>
    </row>
    <row r="40" spans="1:13" ht="28.9" customHeight="1" x14ac:dyDescent="0.3">
      <c r="A40" s="340" t="s">
        <v>439</v>
      </c>
      <c r="B40" s="694" t="s">
        <v>490</v>
      </c>
      <c r="C40" s="694"/>
      <c r="D40" s="694"/>
      <c r="E40" s="694"/>
      <c r="F40" s="694"/>
      <c r="G40" s="694"/>
      <c r="H40" s="694"/>
      <c r="I40" s="694"/>
      <c r="J40" s="694"/>
      <c r="K40" s="694"/>
      <c r="L40" s="694"/>
      <c r="M40" s="694"/>
    </row>
    <row r="41" spans="1:13" s="362" customFormat="1" ht="17.25" customHeight="1" x14ac:dyDescent="0.3">
      <c r="A41" s="342" t="s">
        <v>485</v>
      </c>
      <c r="B41" s="696" t="s">
        <v>510</v>
      </c>
      <c r="C41" s="696"/>
      <c r="D41" s="696"/>
      <c r="E41" s="696"/>
      <c r="F41" s="696"/>
      <c r="G41" s="696"/>
      <c r="H41" s="696"/>
      <c r="I41" s="696"/>
      <c r="J41" s="696"/>
      <c r="K41" s="696"/>
      <c r="L41" s="696"/>
      <c r="M41" s="696"/>
    </row>
    <row r="42" spans="1:13" s="365" customFormat="1" ht="27" customHeight="1" x14ac:dyDescent="0.2">
      <c r="A42" s="690" t="s">
        <v>93</v>
      </c>
      <c r="B42" s="690"/>
      <c r="C42" s="343"/>
      <c r="D42" s="333"/>
      <c r="E42" s="343"/>
      <c r="F42" s="375"/>
      <c r="G42" s="333"/>
      <c r="H42" s="343"/>
      <c r="I42" s="491"/>
      <c r="J42" s="333"/>
      <c r="K42" s="324"/>
      <c r="L42" s="343"/>
      <c r="M42" s="333"/>
    </row>
    <row r="43" spans="1:13" s="365" customFormat="1" ht="15" customHeight="1" x14ac:dyDescent="0.2">
      <c r="A43" s="343"/>
      <c r="B43" s="333"/>
      <c r="C43" s="344"/>
      <c r="D43" s="345"/>
      <c r="E43" s="344"/>
      <c r="F43" s="375"/>
      <c r="G43" s="333"/>
      <c r="H43" s="346"/>
      <c r="I43" s="491"/>
      <c r="J43" s="333"/>
      <c r="K43" s="324"/>
      <c r="L43" s="343"/>
      <c r="M43" s="333"/>
    </row>
    <row r="44" spans="1:13" ht="22.9" customHeight="1" x14ac:dyDescent="0.2">
      <c r="A44" s="343"/>
      <c r="B44" s="333"/>
      <c r="C44" s="691" t="s">
        <v>248</v>
      </c>
      <c r="D44" s="691"/>
      <c r="E44" s="691"/>
      <c r="F44" s="375"/>
      <c r="G44" s="333"/>
      <c r="H44" s="692" t="s">
        <v>386</v>
      </c>
      <c r="I44" s="347"/>
      <c r="J44" s="333"/>
      <c r="K44" s="324"/>
      <c r="L44" s="343"/>
      <c r="M44" s="333"/>
    </row>
    <row r="45" spans="1:13" ht="40.5" customHeight="1" x14ac:dyDescent="0.2">
      <c r="A45" s="343"/>
      <c r="B45" s="333"/>
      <c r="C45" s="343"/>
      <c r="D45" s="333"/>
      <c r="E45" s="343"/>
      <c r="F45" s="375"/>
      <c r="G45" s="333"/>
      <c r="H45" s="693"/>
      <c r="I45" s="347"/>
      <c r="J45" s="333"/>
      <c r="K45" s="324"/>
      <c r="L45" s="343"/>
      <c r="M45" s="333"/>
    </row>
    <row r="46" spans="1:13" ht="21" customHeight="1" x14ac:dyDescent="0.2">
      <c r="A46" s="343"/>
      <c r="B46" s="333"/>
      <c r="C46" s="683" t="s">
        <v>123</v>
      </c>
      <c r="D46" s="683"/>
      <c r="E46" s="683"/>
      <c r="F46" s="375"/>
      <c r="G46" s="333"/>
      <c r="H46" s="343"/>
      <c r="I46" s="491"/>
      <c r="J46" s="333"/>
      <c r="K46" s="324"/>
      <c r="L46" s="343"/>
      <c r="M46" s="333"/>
    </row>
    <row r="47" spans="1:13" ht="15" customHeight="1" x14ac:dyDescent="0.2">
      <c r="A47" s="185"/>
      <c r="B47" s="185"/>
      <c r="C47" s="185"/>
      <c r="D47" s="185"/>
      <c r="F47" s="376"/>
      <c r="G47" s="185"/>
      <c r="H47" s="185"/>
      <c r="I47" s="492"/>
      <c r="J47" s="185"/>
      <c r="K47" s="237"/>
      <c r="L47" s="185"/>
      <c r="M47" s="185"/>
    </row>
    <row r="48" spans="1:13" x14ac:dyDescent="0.2">
      <c r="A48" s="185"/>
      <c r="B48" s="185"/>
      <c r="C48" s="185"/>
      <c r="D48" s="185"/>
      <c r="F48" s="376"/>
      <c r="G48" s="185"/>
      <c r="H48" s="185"/>
      <c r="I48" s="492"/>
      <c r="J48" s="185"/>
      <c r="K48" s="237"/>
      <c r="L48" s="185"/>
      <c r="M48" s="185"/>
    </row>
    <row r="49" spans="1:13" x14ac:dyDescent="0.2">
      <c r="A49" s="185"/>
      <c r="B49" s="185"/>
      <c r="C49" s="185"/>
      <c r="D49" s="185"/>
      <c r="F49" s="376"/>
      <c r="G49" s="185"/>
      <c r="H49" s="185"/>
      <c r="I49" s="492"/>
      <c r="J49" s="185"/>
      <c r="K49" s="237"/>
      <c r="L49" s="185"/>
      <c r="M49" s="185"/>
    </row>
    <row r="50" spans="1:13" x14ac:dyDescent="0.2">
      <c r="A50" s="185"/>
      <c r="B50" s="185"/>
      <c r="C50" s="185"/>
      <c r="D50" s="185"/>
      <c r="F50" s="376"/>
      <c r="G50" s="185"/>
      <c r="H50" s="185"/>
      <c r="I50" s="492"/>
      <c r="J50" s="185"/>
      <c r="K50" s="237"/>
      <c r="L50" s="185"/>
      <c r="M50" s="185"/>
    </row>
    <row r="51" spans="1:13" s="186" customFormat="1" x14ac:dyDescent="0.2">
      <c r="A51" s="185"/>
      <c r="B51" s="185"/>
      <c r="C51" s="185"/>
      <c r="D51" s="185"/>
      <c r="E51" s="185"/>
      <c r="F51" s="376"/>
      <c r="G51" s="185"/>
      <c r="H51" s="185"/>
      <c r="I51" s="492"/>
      <c r="J51" s="185"/>
      <c r="K51" s="237"/>
      <c r="L51" s="185"/>
      <c r="M51" s="185"/>
    </row>
    <row r="52" spans="1:13" s="186" customFormat="1" x14ac:dyDescent="0.2">
      <c r="A52" s="321"/>
      <c r="B52" s="321"/>
      <c r="C52" s="321"/>
      <c r="D52" s="321"/>
      <c r="E52" s="321"/>
      <c r="F52" s="377"/>
      <c r="G52" s="363"/>
      <c r="H52" s="363"/>
      <c r="I52" s="493"/>
      <c r="J52" s="321"/>
      <c r="K52" s="362"/>
      <c r="L52" s="321"/>
      <c r="M52" s="321"/>
    </row>
    <row r="53" spans="1:13" s="186" customFormat="1" ht="15" customHeight="1" x14ac:dyDescent="0.2">
      <c r="A53" s="321"/>
      <c r="B53" s="321"/>
      <c r="C53" s="321"/>
      <c r="D53" s="321"/>
      <c r="E53" s="321"/>
      <c r="F53" s="377"/>
      <c r="G53" s="363"/>
      <c r="H53" s="363"/>
      <c r="I53" s="493"/>
      <c r="J53" s="321"/>
      <c r="K53" s="362"/>
      <c r="L53" s="321"/>
      <c r="M53" s="321"/>
    </row>
    <row r="54" spans="1:13" s="186" customFormat="1" x14ac:dyDescent="0.2">
      <c r="A54" s="321"/>
      <c r="B54" s="321"/>
      <c r="C54" s="321"/>
      <c r="D54" s="321"/>
      <c r="E54" s="321"/>
      <c r="F54" s="377"/>
      <c r="G54" s="363"/>
      <c r="H54" s="363"/>
      <c r="I54" s="493"/>
      <c r="J54" s="321"/>
      <c r="K54" s="362"/>
      <c r="L54" s="321"/>
      <c r="M54" s="321"/>
    </row>
    <row r="55" spans="1:13" s="185" customFormat="1" x14ac:dyDescent="0.2">
      <c r="A55" s="321"/>
      <c r="B55" s="321"/>
      <c r="C55" s="321"/>
      <c r="D55" s="321"/>
      <c r="E55" s="321"/>
      <c r="F55" s="377"/>
      <c r="G55" s="363"/>
      <c r="H55" s="363"/>
      <c r="I55" s="493"/>
      <c r="J55" s="321"/>
      <c r="K55" s="362"/>
      <c r="L55" s="321"/>
      <c r="M55" s="321"/>
    </row>
    <row r="56" spans="1:13" s="185" customFormat="1" x14ac:dyDescent="0.2">
      <c r="A56" s="321"/>
      <c r="B56" s="321"/>
      <c r="C56" s="321"/>
      <c r="D56" s="321"/>
      <c r="E56" s="321"/>
      <c r="F56" s="377"/>
      <c r="G56" s="363"/>
      <c r="H56" s="363"/>
      <c r="I56" s="493"/>
      <c r="J56" s="321"/>
      <c r="K56" s="362"/>
      <c r="L56" s="321"/>
      <c r="M56" s="321"/>
    </row>
    <row r="57" spans="1:13" s="185" customFormat="1" x14ac:dyDescent="0.2">
      <c r="A57" s="321"/>
      <c r="B57" s="321"/>
      <c r="C57" s="321"/>
      <c r="D57" s="321"/>
      <c r="E57" s="321"/>
      <c r="F57" s="377"/>
      <c r="G57" s="363"/>
      <c r="H57" s="363"/>
      <c r="I57" s="493"/>
      <c r="J57" s="321"/>
      <c r="K57" s="362"/>
      <c r="L57" s="321"/>
      <c r="M57" s="321"/>
    </row>
    <row r="58" spans="1:13" s="185" customFormat="1" x14ac:dyDescent="0.2">
      <c r="A58" s="321"/>
      <c r="B58" s="321"/>
      <c r="C58" s="321"/>
      <c r="D58" s="321"/>
      <c r="E58" s="321"/>
      <c r="F58" s="377"/>
      <c r="G58" s="363"/>
      <c r="H58" s="363"/>
      <c r="I58" s="493"/>
      <c r="J58" s="321"/>
      <c r="K58" s="362"/>
      <c r="L58" s="321"/>
      <c r="M58" s="321"/>
    </row>
    <row r="59" spans="1:13" s="185" customFormat="1" x14ac:dyDescent="0.2">
      <c r="A59" s="321"/>
      <c r="B59" s="321"/>
      <c r="C59" s="321"/>
      <c r="D59" s="321"/>
      <c r="E59" s="321"/>
      <c r="F59" s="377"/>
      <c r="G59" s="363"/>
      <c r="H59" s="363"/>
      <c r="I59" s="493"/>
      <c r="J59" s="321"/>
      <c r="K59" s="362"/>
      <c r="L59" s="321"/>
      <c r="M59" s="321"/>
    </row>
    <row r="60" spans="1:13" s="185" customFormat="1" x14ac:dyDescent="0.2">
      <c r="A60" s="321"/>
      <c r="B60" s="321"/>
      <c r="C60" s="321"/>
      <c r="D60" s="321"/>
      <c r="E60" s="321"/>
      <c r="F60" s="377"/>
      <c r="G60" s="363"/>
      <c r="H60" s="363"/>
      <c r="I60" s="493"/>
      <c r="J60" s="321"/>
      <c r="K60" s="362"/>
      <c r="L60" s="321"/>
      <c r="M60" s="321"/>
    </row>
  </sheetData>
  <autoFilter ref="A8:P35"/>
  <mergeCells count="12">
    <mergeCell ref="C46:E46"/>
    <mergeCell ref="E6:H6"/>
    <mergeCell ref="I6:L6"/>
    <mergeCell ref="A36:M36"/>
    <mergeCell ref="A42:B42"/>
    <mergeCell ref="C44:E44"/>
    <mergeCell ref="H44:H45"/>
    <mergeCell ref="B40:M40"/>
    <mergeCell ref="B39:M39"/>
    <mergeCell ref="B38:M38"/>
    <mergeCell ref="B37:M37"/>
    <mergeCell ref="B41:M41"/>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35 F9:F21">
      <formula1>11</formula1>
    </dataValidation>
    <dataValidation allowBlank="1" showInputMessage="1" showErrorMessage="1" error="თვე/დღე/წელი" prompt="თვე/დღე/წელი" sqref="B9:B35"/>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35">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55" fitToHeight="0" orientation="landscape" r:id="rId1"/>
  <ignoredErrors>
    <ignoredError sqref="F13:F14 F19:F34 F15:F1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9"/>
  <sheetViews>
    <sheetView showGridLines="0" view="pageBreakPreview" topLeftCell="A58" zoomScale="80" zoomScaleSheetLayoutView="80" workbookViewId="0">
      <selection activeCell="C61" sqref="C61:D61"/>
    </sheetView>
  </sheetViews>
  <sheetFormatPr defaultColWidth="9.140625" defaultRowHeight="15" x14ac:dyDescent="0.3"/>
  <cols>
    <col min="1" max="1" width="15.7109375" style="19" customWidth="1"/>
    <col min="2" max="2" width="73.42578125" style="19" customWidth="1"/>
    <col min="3" max="3" width="14.85546875" style="19" customWidth="1"/>
    <col min="4" max="4" width="13.28515625" style="19" customWidth="1"/>
    <col min="5" max="16384" width="9.140625" style="19"/>
  </cols>
  <sheetData>
    <row r="1" spans="1:6" x14ac:dyDescent="0.3">
      <c r="A1" s="67" t="s">
        <v>281</v>
      </c>
      <c r="B1" s="98"/>
      <c r="C1" s="699" t="s">
        <v>94</v>
      </c>
      <c r="D1" s="699"/>
    </row>
    <row r="2" spans="1:6" x14ac:dyDescent="0.3">
      <c r="A2" s="68" t="s">
        <v>124</v>
      </c>
      <c r="B2" s="98"/>
      <c r="C2" s="697" t="str">
        <f>'ფორმა N1'!M2</f>
        <v>01.01.2023-31.12.2023</v>
      </c>
      <c r="D2" s="698"/>
    </row>
    <row r="3" spans="1:6" x14ac:dyDescent="0.3">
      <c r="A3" s="68"/>
      <c r="B3" s="98"/>
      <c r="C3" s="235"/>
      <c r="D3" s="235"/>
    </row>
    <row r="4" spans="1:6" s="2" customFormat="1" x14ac:dyDescent="0.3">
      <c r="A4" s="69" t="s">
        <v>254</v>
      </c>
      <c r="B4" s="69"/>
      <c r="C4" s="68"/>
      <c r="D4" s="68"/>
      <c r="F4" s="19"/>
    </row>
    <row r="5" spans="1:6" s="2" customFormat="1" x14ac:dyDescent="0.3">
      <c r="A5" s="102" t="str">
        <f>'ფორმა N1'!D4</f>
        <v>მპგ "ევროპული საქართველო-მოძრაობა თავისუფლებისთვის"</v>
      </c>
      <c r="B5" s="97"/>
      <c r="C5" s="53"/>
      <c r="D5" s="53"/>
    </row>
    <row r="6" spans="1:6" s="2" customFormat="1" x14ac:dyDescent="0.3">
      <c r="A6" s="69"/>
      <c r="B6" s="69"/>
      <c r="C6" s="68"/>
      <c r="D6" s="68"/>
    </row>
    <row r="7" spans="1:6" s="6" customFormat="1" x14ac:dyDescent="0.3">
      <c r="A7" s="231"/>
      <c r="B7" s="231"/>
      <c r="C7" s="70"/>
      <c r="D7" s="70"/>
    </row>
    <row r="8" spans="1:6" s="6" customFormat="1" ht="38.25" customHeight="1" x14ac:dyDescent="0.3">
      <c r="A8" s="95" t="s">
        <v>64</v>
      </c>
      <c r="B8" s="71" t="s">
        <v>11</v>
      </c>
      <c r="C8" s="71" t="s">
        <v>10</v>
      </c>
      <c r="D8" s="71" t="s">
        <v>9</v>
      </c>
    </row>
    <row r="9" spans="1:6" s="9" customFormat="1" ht="18" x14ac:dyDescent="0.2">
      <c r="A9" s="13">
        <v>1</v>
      </c>
      <c r="B9" s="13" t="s">
        <v>57</v>
      </c>
      <c r="C9" s="379">
        <f>SUM(C10,C14,C54,C57,C58,C59,C76)</f>
        <v>36567.22</v>
      </c>
      <c r="D9" s="379">
        <f>SUM(D10,D14,D54,D57,D58,D59,D65,D72,D73)</f>
        <v>36567.22</v>
      </c>
    </row>
    <row r="10" spans="1:6" s="9" customFormat="1" ht="18" x14ac:dyDescent="0.2">
      <c r="A10" s="14">
        <v>1.1000000000000001</v>
      </c>
      <c r="B10" s="14" t="s">
        <v>58</v>
      </c>
      <c r="C10" s="380">
        <f>SUM(C11:C13)</f>
        <v>0</v>
      </c>
      <c r="D10" s="380">
        <f>SUM(D11:D13)</f>
        <v>0</v>
      </c>
    </row>
    <row r="11" spans="1:6" s="9" customFormat="1" ht="16.5" customHeight="1" x14ac:dyDescent="0.2">
      <c r="A11" s="16" t="s">
        <v>30</v>
      </c>
      <c r="B11" s="16" t="s">
        <v>59</v>
      </c>
      <c r="C11" s="381"/>
      <c r="D11" s="381"/>
    </row>
    <row r="12" spans="1:6" ht="16.5" customHeight="1" x14ac:dyDescent="0.3">
      <c r="A12" s="16" t="s">
        <v>31</v>
      </c>
      <c r="B12" s="16" t="s">
        <v>0</v>
      </c>
      <c r="C12" s="382"/>
      <c r="D12" s="382"/>
    </row>
    <row r="13" spans="1:6" s="3" customFormat="1" x14ac:dyDescent="0.2">
      <c r="A13" s="317" t="s">
        <v>71</v>
      </c>
      <c r="B13" s="78" t="s">
        <v>487</v>
      </c>
      <c r="C13" s="4"/>
      <c r="D13" s="4"/>
    </row>
    <row r="14" spans="1:6" x14ac:dyDescent="0.3">
      <c r="A14" s="14">
        <v>1.2</v>
      </c>
      <c r="B14" s="14" t="s">
        <v>60</v>
      </c>
      <c r="C14" s="380">
        <f>SUM(C15,C18,C30:C33,C36,C37,C44,C45,C46,C47,C48,C52,C53)</f>
        <v>35476</v>
      </c>
      <c r="D14" s="380">
        <f>SUM(D15,D18,D30:D33,D36,D37,D44,D45,D46,D47,D48,D52,D53)</f>
        <v>35476</v>
      </c>
    </row>
    <row r="15" spans="1:6" x14ac:dyDescent="0.3">
      <c r="A15" s="16" t="s">
        <v>32</v>
      </c>
      <c r="B15" s="16" t="s">
        <v>1</v>
      </c>
      <c r="C15" s="74">
        <f>SUM(C16:C17)</f>
        <v>0</v>
      </c>
      <c r="D15" s="74">
        <f>SUM(D16:D17)</f>
        <v>0</v>
      </c>
    </row>
    <row r="16" spans="1:6" ht="17.25" customHeight="1" x14ac:dyDescent="0.3">
      <c r="A16" s="17" t="s">
        <v>84</v>
      </c>
      <c r="B16" s="17" t="s">
        <v>61</v>
      </c>
      <c r="C16" s="383"/>
      <c r="D16" s="383"/>
    </row>
    <row r="17" spans="1:4" ht="17.25" customHeight="1" x14ac:dyDescent="0.3">
      <c r="A17" s="17" t="s">
        <v>85</v>
      </c>
      <c r="B17" s="17" t="s">
        <v>62</v>
      </c>
      <c r="C17" s="31"/>
      <c r="D17" s="32"/>
    </row>
    <row r="18" spans="1:4" x14ac:dyDescent="0.3">
      <c r="A18" s="16" t="s">
        <v>33</v>
      </c>
      <c r="B18" s="16" t="s">
        <v>2</v>
      </c>
      <c r="C18" s="384">
        <f>SUM(C19:C24,C29)</f>
        <v>0</v>
      </c>
      <c r="D18" s="384">
        <f>SUM(D19:D24,D29)</f>
        <v>0</v>
      </c>
    </row>
    <row r="19" spans="1:4" ht="30" x14ac:dyDescent="0.3">
      <c r="A19" s="17" t="s">
        <v>12</v>
      </c>
      <c r="B19" s="17" t="s">
        <v>231</v>
      </c>
      <c r="C19" s="33"/>
      <c r="D19" s="33"/>
    </row>
    <row r="20" spans="1:4" x14ac:dyDescent="0.3">
      <c r="A20" s="17" t="s">
        <v>13</v>
      </c>
      <c r="B20" s="17" t="s">
        <v>14</v>
      </c>
      <c r="C20" s="33"/>
      <c r="D20" s="34"/>
    </row>
    <row r="21" spans="1:4" ht="30" x14ac:dyDescent="0.3">
      <c r="A21" s="17" t="s">
        <v>261</v>
      </c>
      <c r="B21" s="17" t="s">
        <v>22</v>
      </c>
      <c r="C21" s="33"/>
      <c r="D21" s="35"/>
    </row>
    <row r="22" spans="1:4" x14ac:dyDescent="0.3">
      <c r="A22" s="17" t="s">
        <v>262</v>
      </c>
      <c r="B22" s="17" t="s">
        <v>15</v>
      </c>
      <c r="C22" s="33"/>
      <c r="D22" s="33"/>
    </row>
    <row r="23" spans="1:4" x14ac:dyDescent="0.3">
      <c r="A23" s="17" t="s">
        <v>263</v>
      </c>
      <c r="B23" s="17" t="s">
        <v>16</v>
      </c>
      <c r="C23" s="33"/>
      <c r="D23" s="35"/>
    </row>
    <row r="24" spans="1:4" x14ac:dyDescent="0.3">
      <c r="A24" s="17" t="s">
        <v>264</v>
      </c>
      <c r="B24" s="17" t="s">
        <v>17</v>
      </c>
      <c r="C24" s="101">
        <f>SUM(C25:C28)</f>
        <v>0</v>
      </c>
      <c r="D24" s="101">
        <f>SUM(D25:D28)</f>
        <v>0</v>
      </c>
    </row>
    <row r="25" spans="1:4" ht="16.5" customHeight="1" x14ac:dyDescent="0.3">
      <c r="A25" s="18" t="s">
        <v>265</v>
      </c>
      <c r="B25" s="18" t="s">
        <v>18</v>
      </c>
      <c r="C25" s="33"/>
      <c r="D25" s="33"/>
    </row>
    <row r="26" spans="1:4" ht="16.5" customHeight="1" x14ac:dyDescent="0.3">
      <c r="A26" s="18" t="s">
        <v>266</v>
      </c>
      <c r="B26" s="18" t="s">
        <v>19</v>
      </c>
      <c r="C26" s="33"/>
      <c r="D26" s="33"/>
    </row>
    <row r="27" spans="1:4" ht="16.5" customHeight="1" x14ac:dyDescent="0.3">
      <c r="A27" s="18" t="s">
        <v>267</v>
      </c>
      <c r="B27" s="18" t="s">
        <v>20</v>
      </c>
      <c r="C27" s="33"/>
      <c r="D27" s="33"/>
    </row>
    <row r="28" spans="1:4" ht="16.5" customHeight="1" x14ac:dyDescent="0.3">
      <c r="A28" s="18" t="s">
        <v>268</v>
      </c>
      <c r="B28" s="18" t="s">
        <v>23</v>
      </c>
      <c r="C28" s="33"/>
      <c r="D28" s="33"/>
    </row>
    <row r="29" spans="1:4" x14ac:dyDescent="0.3">
      <c r="A29" s="17" t="s">
        <v>269</v>
      </c>
      <c r="B29" s="17" t="s">
        <v>21</v>
      </c>
      <c r="C29" s="33"/>
      <c r="D29" s="33"/>
    </row>
    <row r="30" spans="1:4" x14ac:dyDescent="0.3">
      <c r="A30" s="16" t="s">
        <v>34</v>
      </c>
      <c r="B30" s="16" t="s">
        <v>3</v>
      </c>
      <c r="C30" s="29"/>
      <c r="D30" s="29"/>
    </row>
    <row r="31" spans="1:4" x14ac:dyDescent="0.3">
      <c r="A31" s="16" t="s">
        <v>35</v>
      </c>
      <c r="B31" s="16" t="s">
        <v>4</v>
      </c>
      <c r="C31" s="29"/>
      <c r="D31" s="30"/>
    </row>
    <row r="32" spans="1:4" x14ac:dyDescent="0.3">
      <c r="A32" s="16" t="s">
        <v>36</v>
      </c>
      <c r="B32" s="16" t="s">
        <v>5</v>
      </c>
      <c r="C32" s="29"/>
      <c r="D32" s="30"/>
    </row>
    <row r="33" spans="1:4" x14ac:dyDescent="0.3">
      <c r="A33" s="16" t="s">
        <v>37</v>
      </c>
      <c r="B33" s="16" t="s">
        <v>63</v>
      </c>
      <c r="C33" s="384">
        <f>SUM(C34:C35)</f>
        <v>7804.4</v>
      </c>
      <c r="D33" s="384">
        <f>SUM(D34:D35)</f>
        <v>7804.4</v>
      </c>
    </row>
    <row r="34" spans="1:4" x14ac:dyDescent="0.3">
      <c r="A34" s="17" t="s">
        <v>270</v>
      </c>
      <c r="B34" s="17" t="s">
        <v>56</v>
      </c>
      <c r="C34" s="382">
        <f>7804.4</f>
        <v>7804.4</v>
      </c>
      <c r="D34" s="382">
        <f>7804.4</f>
        <v>7804.4</v>
      </c>
    </row>
    <row r="35" spans="1:4" x14ac:dyDescent="0.3">
      <c r="A35" s="17" t="s">
        <v>271</v>
      </c>
      <c r="B35" s="17" t="s">
        <v>55</v>
      </c>
      <c r="C35" s="382"/>
      <c r="D35" s="382"/>
    </row>
    <row r="36" spans="1:4" x14ac:dyDescent="0.3">
      <c r="A36" s="16" t="s">
        <v>38</v>
      </c>
      <c r="B36" s="16" t="s">
        <v>49</v>
      </c>
      <c r="C36" s="381"/>
      <c r="D36" s="381"/>
    </row>
    <row r="37" spans="1:4" x14ac:dyDescent="0.3">
      <c r="A37" s="16" t="s">
        <v>39</v>
      </c>
      <c r="B37" s="16" t="s">
        <v>319</v>
      </c>
      <c r="C37" s="559">
        <f>SUM(C38:C43)</f>
        <v>22324.3</v>
      </c>
      <c r="D37" s="559">
        <f>SUM(D38:D43)</f>
        <v>22324.3</v>
      </c>
    </row>
    <row r="38" spans="1:4" x14ac:dyDescent="0.3">
      <c r="A38" s="17" t="s">
        <v>316</v>
      </c>
      <c r="B38" s="17" t="s">
        <v>320</v>
      </c>
      <c r="C38" s="381"/>
      <c r="D38" s="381"/>
    </row>
    <row r="39" spans="1:4" x14ac:dyDescent="0.3">
      <c r="A39" s="17" t="s">
        <v>317</v>
      </c>
      <c r="B39" s="17" t="s">
        <v>321</v>
      </c>
      <c r="C39" s="381"/>
      <c r="D39" s="381"/>
    </row>
    <row r="40" spans="1:4" x14ac:dyDescent="0.3">
      <c r="A40" s="17" t="s">
        <v>318</v>
      </c>
      <c r="B40" s="17" t="s">
        <v>324</v>
      </c>
      <c r="C40" s="382">
        <v>6062.3</v>
      </c>
      <c r="D40" s="382">
        <v>6062.3</v>
      </c>
    </row>
    <row r="41" spans="1:4" x14ac:dyDescent="0.3">
      <c r="A41" s="17" t="s">
        <v>323</v>
      </c>
      <c r="B41" s="17" t="s">
        <v>325</v>
      </c>
      <c r="C41" s="381"/>
      <c r="D41" s="381"/>
    </row>
    <row r="42" spans="1:4" x14ac:dyDescent="0.3">
      <c r="A42" s="17" t="s">
        <v>326</v>
      </c>
      <c r="B42" s="17" t="s">
        <v>401</v>
      </c>
      <c r="C42" s="382"/>
      <c r="D42" s="382"/>
    </row>
    <row r="43" spans="1:4" x14ac:dyDescent="0.3">
      <c r="A43" s="17" t="s">
        <v>402</v>
      </c>
      <c r="B43" s="17" t="s">
        <v>322</v>
      </c>
      <c r="C43" s="381">
        <v>16262</v>
      </c>
      <c r="D43" s="381">
        <v>16262</v>
      </c>
    </row>
    <row r="44" spans="1:4" ht="30" x14ac:dyDescent="0.3">
      <c r="A44" s="16" t="s">
        <v>40</v>
      </c>
      <c r="B44" s="16" t="s">
        <v>28</v>
      </c>
      <c r="C44" s="382">
        <v>5347.3</v>
      </c>
      <c r="D44" s="382">
        <v>5347.3</v>
      </c>
    </row>
    <row r="45" spans="1:4" x14ac:dyDescent="0.3">
      <c r="A45" s="16" t="s">
        <v>41</v>
      </c>
      <c r="B45" s="16" t="s">
        <v>24</v>
      </c>
      <c r="C45" s="29"/>
      <c r="D45" s="29"/>
    </row>
    <row r="46" spans="1:4" x14ac:dyDescent="0.3">
      <c r="A46" s="16" t="s">
        <v>42</v>
      </c>
      <c r="B46" s="16" t="s">
        <v>25</v>
      </c>
      <c r="C46" s="29"/>
      <c r="D46" s="30"/>
    </row>
    <row r="47" spans="1:4" x14ac:dyDescent="0.3">
      <c r="A47" s="16" t="s">
        <v>43</v>
      </c>
      <c r="B47" s="16" t="s">
        <v>26</v>
      </c>
      <c r="C47" s="29"/>
      <c r="D47" s="30"/>
    </row>
    <row r="48" spans="1:4" x14ac:dyDescent="0.3">
      <c r="A48" s="16" t="s">
        <v>44</v>
      </c>
      <c r="B48" s="16" t="s">
        <v>276</v>
      </c>
      <c r="C48" s="384">
        <f>SUM(C49:C51)</f>
        <v>0</v>
      </c>
      <c r="D48" s="384">
        <f>SUM(D49:D51)</f>
        <v>0</v>
      </c>
    </row>
    <row r="49" spans="1:4" x14ac:dyDescent="0.3">
      <c r="A49" s="87" t="s">
        <v>331</v>
      </c>
      <c r="B49" s="87" t="s">
        <v>334</v>
      </c>
      <c r="C49" s="382"/>
      <c r="D49" s="382"/>
    </row>
    <row r="50" spans="1:4" x14ac:dyDescent="0.3">
      <c r="A50" s="87" t="s">
        <v>332</v>
      </c>
      <c r="B50" s="87" t="s">
        <v>333</v>
      </c>
      <c r="C50" s="29"/>
      <c r="D50" s="30"/>
    </row>
    <row r="51" spans="1:4" x14ac:dyDescent="0.3">
      <c r="A51" s="87" t="s">
        <v>335</v>
      </c>
      <c r="B51" s="87" t="s">
        <v>336</v>
      </c>
      <c r="C51" s="29"/>
      <c r="D51" s="30"/>
    </row>
    <row r="52" spans="1:4" ht="26.25" customHeight="1" x14ac:dyDescent="0.3">
      <c r="A52" s="16" t="s">
        <v>45</v>
      </c>
      <c r="B52" s="16" t="s">
        <v>29</v>
      </c>
      <c r="C52" s="381"/>
      <c r="D52" s="385"/>
    </row>
    <row r="53" spans="1:4" x14ac:dyDescent="0.3">
      <c r="A53" s="16" t="s">
        <v>46</v>
      </c>
      <c r="B53" s="16" t="s">
        <v>6</v>
      </c>
      <c r="C53" s="382"/>
      <c r="D53" s="382"/>
    </row>
    <row r="54" spans="1:4" ht="30" x14ac:dyDescent="0.3">
      <c r="A54" s="14">
        <v>1.3</v>
      </c>
      <c r="B54" s="77" t="s">
        <v>360</v>
      </c>
      <c r="C54" s="386">
        <f>SUM(C55:C56)</f>
        <v>0</v>
      </c>
      <c r="D54" s="386">
        <f>SUM(D55:D56)</f>
        <v>0</v>
      </c>
    </row>
    <row r="55" spans="1:4" ht="30" x14ac:dyDescent="0.3">
      <c r="A55" s="16" t="s">
        <v>50</v>
      </c>
      <c r="B55" s="16" t="s">
        <v>48</v>
      </c>
      <c r="C55" s="381"/>
      <c r="D55" s="385"/>
    </row>
    <row r="56" spans="1:4" x14ac:dyDescent="0.3">
      <c r="A56" s="16" t="s">
        <v>51</v>
      </c>
      <c r="B56" s="16" t="s">
        <v>47</v>
      </c>
      <c r="C56" s="381"/>
      <c r="D56" s="385"/>
    </row>
    <row r="57" spans="1:4" x14ac:dyDescent="0.3">
      <c r="A57" s="14">
        <v>1.4</v>
      </c>
      <c r="B57" s="14" t="s">
        <v>362</v>
      </c>
      <c r="C57" s="381"/>
      <c r="D57" s="385"/>
    </row>
    <row r="58" spans="1:4" x14ac:dyDescent="0.3">
      <c r="A58" s="14">
        <v>1.5</v>
      </c>
      <c r="B58" s="14" t="s">
        <v>7</v>
      </c>
      <c r="C58" s="33"/>
      <c r="D58" s="35"/>
    </row>
    <row r="59" spans="1:4" x14ac:dyDescent="0.3">
      <c r="A59" s="14">
        <v>1.6</v>
      </c>
      <c r="B59" s="39" t="s">
        <v>8</v>
      </c>
      <c r="C59" s="386">
        <f>SUM(C60:C64)</f>
        <v>1091.22</v>
      </c>
      <c r="D59" s="386">
        <f>SUM(D60:D64)</f>
        <v>1091.22</v>
      </c>
    </row>
    <row r="60" spans="1:4" x14ac:dyDescent="0.3">
      <c r="A60" s="16" t="s">
        <v>277</v>
      </c>
      <c r="B60" s="40" t="s">
        <v>52</v>
      </c>
      <c r="C60" s="33"/>
      <c r="D60" s="33"/>
    </row>
    <row r="61" spans="1:4" ht="30" x14ac:dyDescent="0.3">
      <c r="A61" s="16" t="s">
        <v>278</v>
      </c>
      <c r="B61" s="40" t="s">
        <v>54</v>
      </c>
      <c r="C61" s="680">
        <v>1091.22</v>
      </c>
      <c r="D61" s="680">
        <v>1091.22</v>
      </c>
    </row>
    <row r="62" spans="1:4" x14ac:dyDescent="0.3">
      <c r="A62" s="16" t="s">
        <v>279</v>
      </c>
      <c r="B62" s="40" t="s">
        <v>53</v>
      </c>
      <c r="C62" s="35"/>
      <c r="D62" s="35"/>
    </row>
    <row r="63" spans="1:4" x14ac:dyDescent="0.3">
      <c r="A63" s="16" t="s">
        <v>280</v>
      </c>
      <c r="B63" s="40" t="s">
        <v>27</v>
      </c>
      <c r="C63" s="387"/>
      <c r="D63" s="33"/>
    </row>
    <row r="64" spans="1:4" x14ac:dyDescent="0.3">
      <c r="A64" s="16" t="s">
        <v>306</v>
      </c>
      <c r="B64" s="151" t="s">
        <v>307</v>
      </c>
      <c r="C64" s="33">
        <v>0</v>
      </c>
      <c r="D64" s="388">
        <v>0</v>
      </c>
    </row>
    <row r="65" spans="1:4" x14ac:dyDescent="0.3">
      <c r="A65" s="13">
        <v>2</v>
      </c>
      <c r="B65" s="41" t="s">
        <v>92</v>
      </c>
      <c r="C65" s="389"/>
      <c r="D65" s="390">
        <f>SUM(D66:D71)</f>
        <v>0</v>
      </c>
    </row>
    <row r="66" spans="1:4" x14ac:dyDescent="0.3">
      <c r="A66" s="15">
        <v>2.1</v>
      </c>
      <c r="B66" s="42" t="s">
        <v>86</v>
      </c>
      <c r="C66" s="179"/>
      <c r="D66" s="36"/>
    </row>
    <row r="67" spans="1:4" x14ac:dyDescent="0.3">
      <c r="A67" s="15">
        <v>2.2000000000000002</v>
      </c>
      <c r="B67" s="42" t="s">
        <v>90</v>
      </c>
      <c r="C67" s="181"/>
      <c r="D67" s="37"/>
    </row>
    <row r="68" spans="1:4" x14ac:dyDescent="0.3">
      <c r="A68" s="15">
        <v>2.2999999999999998</v>
      </c>
      <c r="B68" s="42" t="s">
        <v>89</v>
      </c>
      <c r="C68" s="181"/>
      <c r="D68" s="37"/>
    </row>
    <row r="69" spans="1:4" x14ac:dyDescent="0.3">
      <c r="A69" s="15">
        <v>2.4</v>
      </c>
      <c r="B69" s="42" t="s">
        <v>91</v>
      </c>
      <c r="C69" s="181"/>
      <c r="D69" s="37"/>
    </row>
    <row r="70" spans="1:4" x14ac:dyDescent="0.3">
      <c r="A70" s="15">
        <v>2.5</v>
      </c>
      <c r="B70" s="42" t="s">
        <v>87</v>
      </c>
      <c r="C70" s="181"/>
      <c r="D70" s="37"/>
    </row>
    <row r="71" spans="1:4" x14ac:dyDescent="0.3">
      <c r="A71" s="15">
        <v>2.6</v>
      </c>
      <c r="B71" s="42" t="s">
        <v>88</v>
      </c>
      <c r="C71" s="181"/>
      <c r="D71" s="37"/>
    </row>
    <row r="72" spans="1:4" s="2" customFormat="1" x14ac:dyDescent="0.3">
      <c r="A72" s="13">
        <v>3</v>
      </c>
      <c r="B72" s="178" t="s">
        <v>381</v>
      </c>
      <c r="C72" s="180"/>
      <c r="D72" s="503"/>
    </row>
    <row r="73" spans="1:4" s="2" customFormat="1" x14ac:dyDescent="0.3">
      <c r="A73" s="13">
        <v>4</v>
      </c>
      <c r="B73" s="13" t="s">
        <v>233</v>
      </c>
      <c r="C73" s="180">
        <f>SUM(C74:C75)</f>
        <v>0</v>
      </c>
      <c r="D73" s="75">
        <f>SUM(D74:D75)</f>
        <v>0</v>
      </c>
    </row>
    <row r="74" spans="1:4" s="2" customFormat="1" x14ac:dyDescent="0.3">
      <c r="A74" s="15">
        <v>4.0999999999999996</v>
      </c>
      <c r="B74" s="15" t="s">
        <v>234</v>
      </c>
      <c r="C74" s="8"/>
      <c r="D74" s="8"/>
    </row>
    <row r="75" spans="1:4" s="2" customFormat="1" x14ac:dyDescent="0.3">
      <c r="A75" s="15">
        <v>4.2</v>
      </c>
      <c r="B75" s="15" t="s">
        <v>235</v>
      </c>
      <c r="C75" s="8"/>
      <c r="D75" s="8"/>
    </row>
    <row r="76" spans="1:4" s="2" customFormat="1" x14ac:dyDescent="0.3">
      <c r="A76" s="13">
        <v>5</v>
      </c>
      <c r="B76" s="176" t="s">
        <v>259</v>
      </c>
      <c r="C76" s="8"/>
      <c r="D76" s="453"/>
    </row>
    <row r="77" spans="1:4" s="2" customFormat="1" x14ac:dyDescent="0.3">
      <c r="A77" s="193"/>
      <c r="B77" s="193"/>
      <c r="C77" s="12"/>
      <c r="D77" s="12"/>
    </row>
    <row r="78" spans="1:4" s="2" customFormat="1" ht="29.25" customHeight="1" x14ac:dyDescent="0.3">
      <c r="A78" s="730" t="s">
        <v>465</v>
      </c>
      <c r="B78" s="730"/>
      <c r="C78" s="730"/>
      <c r="D78" s="730"/>
    </row>
    <row r="79" spans="1:4" s="2" customFormat="1" x14ac:dyDescent="0.3">
      <c r="A79" s="193"/>
      <c r="B79" s="193"/>
      <c r="C79" s="12"/>
      <c r="D79" s="12"/>
    </row>
    <row r="80" spans="1:4" s="282" customFormat="1" ht="12.75" x14ac:dyDescent="0.2"/>
    <row r="81" spans="1:5" s="2" customFormat="1" x14ac:dyDescent="0.3">
      <c r="A81" s="62" t="s">
        <v>93</v>
      </c>
    </row>
    <row r="82" spans="1:5" s="2" customFormat="1" x14ac:dyDescent="0.3">
      <c r="E82" s="238"/>
    </row>
    <row r="83" spans="1:5" s="2" customFormat="1" x14ac:dyDescent="0.3">
      <c r="D83" s="12"/>
      <c r="E83" s="238"/>
    </row>
    <row r="84" spans="1:5" s="2" customFormat="1" x14ac:dyDescent="0.3">
      <c r="A84" s="238"/>
      <c r="B84" s="38" t="s">
        <v>403</v>
      </c>
      <c r="D84" s="12"/>
      <c r="E84" s="238"/>
    </row>
    <row r="85" spans="1:5" s="2" customFormat="1" x14ac:dyDescent="0.3">
      <c r="A85" s="238"/>
      <c r="B85" s="731" t="s">
        <v>404</v>
      </c>
      <c r="C85" s="731"/>
      <c r="D85" s="731"/>
      <c r="E85" s="238"/>
    </row>
    <row r="86" spans="1:5" s="238" customFormat="1" ht="12.75" x14ac:dyDescent="0.2">
      <c r="B86" s="58" t="s">
        <v>405</v>
      </c>
    </row>
    <row r="87" spans="1:5" s="2" customFormat="1" x14ac:dyDescent="0.3">
      <c r="A87" s="11"/>
      <c r="B87" s="731" t="s">
        <v>406</v>
      </c>
      <c r="C87" s="731"/>
      <c r="D87" s="731"/>
    </row>
    <row r="88" spans="1:5" s="282" customFormat="1" ht="12.75" x14ac:dyDescent="0.2"/>
    <row r="89" spans="1:5" s="282"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ignoredErrors>
    <ignoredError sqref="D23:D24" unlockedFormula="1"/>
    <ignoredError sqref="C24 C33 C3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3"/>
  <sheetViews>
    <sheetView showGridLines="0" view="pageBreakPreview" zoomScale="80" zoomScaleNormal="100" zoomScaleSheetLayoutView="80" workbookViewId="0">
      <selection activeCell="C16" sqref="C16"/>
    </sheetView>
  </sheetViews>
  <sheetFormatPr defaultColWidth="9.140625" defaultRowHeight="15" x14ac:dyDescent="0.3"/>
  <cols>
    <col min="1" max="1" width="13.85546875" style="2" customWidth="1"/>
    <col min="2" max="2" width="60.7109375" style="2" customWidth="1"/>
    <col min="3" max="3" width="15.85546875" style="2" customWidth="1"/>
    <col min="4" max="4" width="13.5703125" style="2" customWidth="1"/>
    <col min="5" max="5" width="0.7109375" style="2" customWidth="1"/>
    <col min="6" max="16384" width="9.140625" style="2"/>
  </cols>
  <sheetData>
    <row r="1" spans="1:6" s="6" customFormat="1" x14ac:dyDescent="0.3">
      <c r="A1" s="67" t="s">
        <v>303</v>
      </c>
      <c r="B1" s="69"/>
      <c r="C1" s="699" t="s">
        <v>94</v>
      </c>
      <c r="D1" s="699"/>
      <c r="E1" s="81"/>
    </row>
    <row r="2" spans="1:6" s="6" customFormat="1" x14ac:dyDescent="0.3">
      <c r="A2" s="67" t="s">
        <v>297</v>
      </c>
      <c r="B2" s="69"/>
      <c r="C2" s="697" t="str">
        <f>'ფორმა N1'!M2</f>
        <v>01.01.2023-31.12.2023</v>
      </c>
      <c r="D2" s="697"/>
      <c r="E2" s="81"/>
    </row>
    <row r="3" spans="1:6" s="6" customFormat="1" x14ac:dyDescent="0.3">
      <c r="A3" s="68" t="s">
        <v>124</v>
      </c>
      <c r="B3" s="67"/>
      <c r="C3" s="130"/>
      <c r="D3" s="130"/>
      <c r="E3" s="81"/>
    </row>
    <row r="4" spans="1:6" s="6" customFormat="1" x14ac:dyDescent="0.3">
      <c r="A4" s="68"/>
      <c r="B4" s="68"/>
      <c r="C4" s="130"/>
      <c r="D4" s="130"/>
      <c r="E4" s="81"/>
    </row>
    <row r="5" spans="1:6" x14ac:dyDescent="0.3">
      <c r="A5" s="69" t="str">
        <f>'ფორმა N2'!A4</f>
        <v>ანგარიშვალდებული პირის დასახელება:</v>
      </c>
      <c r="B5" s="69"/>
      <c r="C5" s="68"/>
      <c r="D5" s="68"/>
      <c r="E5" s="82"/>
    </row>
    <row r="6" spans="1:6" x14ac:dyDescent="0.3">
      <c r="A6" s="72" t="str">
        <f>'ფორმა N1'!D4</f>
        <v>მპგ "ევროპული საქართველო-მოძრაობა თავისუფლებისთვის"</v>
      </c>
      <c r="B6" s="72"/>
      <c r="C6" s="73"/>
      <c r="D6" s="73"/>
      <c r="E6" s="82"/>
    </row>
    <row r="7" spans="1:6" x14ac:dyDescent="0.3">
      <c r="A7" s="69"/>
      <c r="B7" s="69"/>
      <c r="C7" s="68"/>
      <c r="D7" s="68"/>
      <c r="E7" s="82"/>
    </row>
    <row r="8" spans="1:6" s="6" customFormat="1" x14ac:dyDescent="0.3">
      <c r="A8" s="129"/>
      <c r="B8" s="129"/>
      <c r="C8" s="70"/>
      <c r="D8" s="70"/>
      <c r="E8" s="81"/>
    </row>
    <row r="9" spans="1:6" s="6" customFormat="1" ht="30" x14ac:dyDescent="0.3">
      <c r="A9" s="79" t="s">
        <v>64</v>
      </c>
      <c r="B9" s="79" t="s">
        <v>302</v>
      </c>
      <c r="C9" s="71" t="s">
        <v>10</v>
      </c>
      <c r="D9" s="71" t="s">
        <v>9</v>
      </c>
      <c r="E9" s="81"/>
    </row>
    <row r="10" spans="1:6" s="9" customFormat="1" ht="18" x14ac:dyDescent="0.2">
      <c r="A10" s="88" t="s">
        <v>298</v>
      </c>
      <c r="B10" s="391"/>
      <c r="C10" s="392"/>
      <c r="D10" s="392"/>
      <c r="E10" s="83"/>
    </row>
    <row r="11" spans="1:6" s="10" customFormat="1" x14ac:dyDescent="0.2">
      <c r="A11" s="88" t="s">
        <v>299</v>
      </c>
      <c r="B11" s="391"/>
      <c r="C11" s="393"/>
      <c r="D11" s="393"/>
      <c r="E11" s="84"/>
      <c r="F11" s="61"/>
    </row>
    <row r="12" spans="1:6" s="10" customFormat="1" x14ac:dyDescent="0.2">
      <c r="A12" s="88" t="s">
        <v>531</v>
      </c>
      <c r="B12" s="391"/>
      <c r="C12" s="392"/>
      <c r="D12" s="393"/>
      <c r="E12" s="84"/>
    </row>
    <row r="13" spans="1:6" s="10" customFormat="1" x14ac:dyDescent="0.2">
      <c r="A13" s="88" t="s">
        <v>532</v>
      </c>
      <c r="B13" s="391"/>
      <c r="C13" s="393"/>
      <c r="D13" s="393"/>
      <c r="E13" s="84"/>
    </row>
    <row r="14" spans="1:6" s="10" customFormat="1" x14ac:dyDescent="0.2">
      <c r="A14" s="88" t="s">
        <v>533</v>
      </c>
      <c r="B14" s="391"/>
      <c r="C14" s="393"/>
      <c r="D14" s="393"/>
      <c r="E14" s="84"/>
    </row>
    <row r="15" spans="1:6" s="10" customFormat="1" x14ac:dyDescent="0.2">
      <c r="A15" s="77"/>
      <c r="B15" s="77"/>
      <c r="C15" s="393"/>
      <c r="D15" s="393"/>
      <c r="E15" s="84"/>
    </row>
    <row r="16" spans="1:6" s="10" customFormat="1" x14ac:dyDescent="0.2">
      <c r="A16" s="77"/>
      <c r="B16" s="77"/>
      <c r="C16" s="393"/>
      <c r="D16" s="393"/>
      <c r="E16" s="84"/>
    </row>
    <row r="17" spans="1:5" s="10" customFormat="1" ht="17.25" customHeight="1" x14ac:dyDescent="0.2">
      <c r="A17" s="77" t="s">
        <v>258</v>
      </c>
      <c r="B17" s="77"/>
      <c r="C17" s="393"/>
      <c r="D17" s="393"/>
      <c r="E17" s="84"/>
    </row>
    <row r="18" spans="1:5" s="10" customFormat="1" ht="15.75" customHeight="1" x14ac:dyDescent="0.2">
      <c r="A18" s="88" t="s">
        <v>300</v>
      </c>
      <c r="B18" s="391"/>
      <c r="C18" s="392"/>
      <c r="D18" s="392"/>
      <c r="E18" s="84"/>
    </row>
    <row r="19" spans="1:5" s="10" customFormat="1" ht="15.75" customHeight="1" x14ac:dyDescent="0.2">
      <c r="A19" s="88" t="s">
        <v>301</v>
      </c>
      <c r="B19" s="391"/>
      <c r="C19" s="392"/>
      <c r="D19" s="392"/>
      <c r="E19" s="84"/>
    </row>
    <row r="20" spans="1:5" s="10" customFormat="1" ht="15.75" customHeight="1" x14ac:dyDescent="0.2">
      <c r="A20" s="88" t="s">
        <v>534</v>
      </c>
      <c r="B20" s="391"/>
      <c r="C20" s="392"/>
      <c r="D20" s="392"/>
      <c r="E20" s="84"/>
    </row>
    <row r="21" spans="1:5" s="10" customFormat="1" ht="15.75" customHeight="1" x14ac:dyDescent="0.2">
      <c r="A21" s="88" t="s">
        <v>535</v>
      </c>
      <c r="B21" s="391"/>
      <c r="C21" s="392"/>
      <c r="D21" s="392"/>
      <c r="E21" s="84"/>
    </row>
    <row r="22" spans="1:5" s="10" customFormat="1" ht="15.75" customHeight="1" x14ac:dyDescent="0.2">
      <c r="A22" s="88" t="s">
        <v>536</v>
      </c>
      <c r="B22" s="391"/>
      <c r="C22" s="392"/>
      <c r="D22" s="392"/>
      <c r="E22" s="84"/>
    </row>
    <row r="23" spans="1:5" s="10" customFormat="1" ht="15.75" customHeight="1" x14ac:dyDescent="0.2">
      <c r="A23" s="88" t="s">
        <v>537</v>
      </c>
      <c r="B23" s="391"/>
      <c r="C23" s="392"/>
      <c r="D23" s="392"/>
      <c r="E23" s="84"/>
    </row>
    <row r="24" spans="1:5" s="3" customFormat="1" ht="15.75" customHeight="1" x14ac:dyDescent="0.2">
      <c r="A24" s="88" t="s">
        <v>538</v>
      </c>
      <c r="B24" s="391"/>
      <c r="C24" s="392"/>
      <c r="D24" s="392"/>
      <c r="E24" s="85"/>
    </row>
    <row r="25" spans="1:5" ht="15.75" customHeight="1" x14ac:dyDescent="0.3">
      <c r="A25" s="88" t="s">
        <v>539</v>
      </c>
      <c r="B25" s="391"/>
      <c r="C25" s="392"/>
      <c r="D25" s="392"/>
      <c r="E25" s="86"/>
    </row>
    <row r="26" spans="1:5" ht="15.75" customHeight="1" x14ac:dyDescent="0.3">
      <c r="A26" s="88" t="s">
        <v>540</v>
      </c>
      <c r="B26" s="391"/>
      <c r="C26" s="392"/>
      <c r="D26" s="392"/>
      <c r="E26" s="86"/>
    </row>
    <row r="27" spans="1:5" ht="15.75" customHeight="1" x14ac:dyDescent="0.3">
      <c r="A27" s="88" t="s">
        <v>541</v>
      </c>
      <c r="B27" s="391"/>
      <c r="C27" s="392"/>
      <c r="D27" s="393"/>
      <c r="E27" s="86"/>
    </row>
    <row r="28" spans="1:5" x14ac:dyDescent="0.3">
      <c r="A28" s="78"/>
      <c r="B28" s="78"/>
      <c r="C28" s="4"/>
      <c r="D28" s="4"/>
      <c r="E28" s="86"/>
    </row>
    <row r="29" spans="1:5" x14ac:dyDescent="0.3">
      <c r="A29" s="89"/>
      <c r="B29" s="89" t="s">
        <v>304</v>
      </c>
      <c r="C29" s="76">
        <f>SUM(C10:C28)</f>
        <v>0</v>
      </c>
      <c r="D29" s="76">
        <f>SUM(D10:D28)</f>
        <v>0</v>
      </c>
      <c r="E29" s="86"/>
    </row>
    <row r="30" spans="1:5" x14ac:dyDescent="0.3">
      <c r="A30" s="89"/>
      <c r="B30" s="89"/>
      <c r="C30" s="4"/>
      <c r="D30" s="4"/>
      <c r="E30" s="86"/>
    </row>
    <row r="31" spans="1:5" x14ac:dyDescent="0.3">
      <c r="A31" s="89"/>
      <c r="B31" s="89"/>
      <c r="C31" s="4"/>
      <c r="D31" s="4"/>
      <c r="E31" s="86"/>
    </row>
    <row r="32" spans="1:5" x14ac:dyDescent="0.3">
      <c r="A32" s="38"/>
      <c r="B32" s="38"/>
    </row>
    <row r="33" spans="1:9" ht="44.25" customHeight="1" x14ac:dyDescent="0.3">
      <c r="A33" s="707" t="s">
        <v>466</v>
      </c>
      <c r="B33" s="707"/>
      <c r="C33" s="707"/>
      <c r="D33" s="707"/>
      <c r="E33" s="5"/>
    </row>
    <row r="34" spans="1:9" x14ac:dyDescent="0.3">
      <c r="A34" s="708" t="s">
        <v>467</v>
      </c>
      <c r="B34" s="708"/>
      <c r="C34" s="708"/>
      <c r="D34" s="708"/>
    </row>
    <row r="35" spans="1:9" x14ac:dyDescent="0.3">
      <c r="A35" s="150"/>
    </row>
    <row r="36" spans="1:9" s="20" customFormat="1" ht="12.75" x14ac:dyDescent="0.2"/>
    <row r="37" spans="1:9" x14ac:dyDescent="0.3">
      <c r="A37" s="62" t="s">
        <v>93</v>
      </c>
      <c r="E37" s="5"/>
    </row>
    <row r="38" spans="1:9" x14ac:dyDescent="0.3">
      <c r="E38"/>
      <c r="F38"/>
      <c r="G38"/>
      <c r="H38"/>
      <c r="I38"/>
    </row>
    <row r="39" spans="1:9" x14ac:dyDescent="0.3">
      <c r="D39" s="12"/>
      <c r="E39"/>
      <c r="F39"/>
      <c r="G39"/>
      <c r="H39"/>
      <c r="I39"/>
    </row>
    <row r="40" spans="1:9" x14ac:dyDescent="0.3">
      <c r="A40" s="62"/>
      <c r="B40" s="62" t="s">
        <v>251</v>
      </c>
      <c r="D40" s="12"/>
      <c r="E40"/>
      <c r="F40"/>
      <c r="G40"/>
      <c r="H40"/>
      <c r="I40"/>
    </row>
    <row r="41" spans="1:9" x14ac:dyDescent="0.3">
      <c r="B41" s="2" t="s">
        <v>250</v>
      </c>
      <c r="D41" s="12"/>
      <c r="E41"/>
      <c r="F41"/>
      <c r="G41"/>
      <c r="H41"/>
      <c r="I41"/>
    </row>
    <row r="42" spans="1:9" customFormat="1" ht="12.75" x14ac:dyDescent="0.2">
      <c r="A42" s="58"/>
      <c r="B42" s="58" t="s">
        <v>123</v>
      </c>
    </row>
    <row r="43" spans="1:9" s="20"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9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view="pageBreakPreview" zoomScale="80" zoomScaleSheetLayoutView="80" workbookViewId="0">
      <selection activeCell="C14" sqref="C13:C14"/>
    </sheetView>
  </sheetViews>
  <sheetFormatPr defaultColWidth="9.140625" defaultRowHeight="12.75" x14ac:dyDescent="0.2"/>
  <cols>
    <col min="1" max="1" width="5.42578125" style="157" customWidth="1"/>
    <col min="2" max="2" width="20.85546875" style="157" customWidth="1"/>
    <col min="3" max="3" width="26" style="157" customWidth="1"/>
    <col min="4" max="4" width="17" style="157" customWidth="1"/>
    <col min="5" max="5" width="54.42578125" style="157" customWidth="1"/>
    <col min="6" max="6" width="14.7109375" style="157" customWidth="1"/>
    <col min="7" max="7" width="15.5703125" style="157" customWidth="1"/>
    <col min="8" max="8" width="14.7109375" style="157" customWidth="1"/>
    <col min="9" max="9" width="29.7109375" style="157" customWidth="1"/>
    <col min="10" max="10" width="10.85546875" style="157" customWidth="1"/>
    <col min="11" max="16384" width="9.140625" style="157"/>
  </cols>
  <sheetData>
    <row r="1" spans="1:10" ht="33.6" customHeight="1" x14ac:dyDescent="0.3">
      <c r="A1" s="732" t="s">
        <v>486</v>
      </c>
      <c r="B1" s="732"/>
      <c r="C1" s="732"/>
      <c r="D1" s="732"/>
      <c r="E1" s="732"/>
      <c r="F1" s="732"/>
      <c r="G1" s="732"/>
      <c r="H1" s="732"/>
      <c r="I1" s="699" t="s">
        <v>94</v>
      </c>
      <c r="J1" s="699"/>
    </row>
    <row r="2" spans="1:10" ht="15" x14ac:dyDescent="0.3">
      <c r="A2" s="68" t="s">
        <v>124</v>
      </c>
      <c r="B2" s="67"/>
      <c r="C2" s="69"/>
      <c r="D2" s="69"/>
      <c r="E2" s="69"/>
      <c r="F2" s="69"/>
      <c r="G2" s="235"/>
      <c r="H2" s="235"/>
      <c r="I2" s="697" t="str">
        <f>'ფორმა N1'!M2</f>
        <v>01.01.2023-31.12.2023</v>
      </c>
      <c r="J2" s="697"/>
    </row>
    <row r="3" spans="1:10" ht="15" x14ac:dyDescent="0.3">
      <c r="A3" s="68"/>
      <c r="B3" s="68"/>
      <c r="C3" s="67"/>
      <c r="D3" s="67"/>
      <c r="E3" s="67"/>
      <c r="F3" s="67"/>
      <c r="G3" s="235"/>
      <c r="H3" s="235"/>
      <c r="I3" s="235"/>
    </row>
    <row r="4" spans="1:10" ht="15" x14ac:dyDescent="0.3">
      <c r="A4" s="69" t="s">
        <v>254</v>
      </c>
      <c r="B4" s="69"/>
      <c r="C4" s="69"/>
      <c r="D4" s="69"/>
      <c r="E4" s="69"/>
      <c r="F4" s="69"/>
      <c r="G4" s="68"/>
      <c r="H4" s="68"/>
      <c r="I4" s="68"/>
    </row>
    <row r="5" spans="1:10" ht="15" x14ac:dyDescent="0.3">
      <c r="A5" s="72" t="str">
        <f>'ფორმა N1'!D4</f>
        <v>მპგ "ევროპული საქართველო-მოძრაობა თავისუფლებისთვის"</v>
      </c>
      <c r="B5" s="72"/>
      <c r="C5" s="72"/>
      <c r="D5" s="72"/>
      <c r="E5" s="72"/>
      <c r="F5" s="72"/>
      <c r="G5" s="73"/>
      <c r="H5" s="73"/>
      <c r="I5" s="73"/>
    </row>
    <row r="6" spans="1:10" ht="15" x14ac:dyDescent="0.3">
      <c r="A6" s="69"/>
      <c r="B6" s="69"/>
      <c r="C6" s="69"/>
      <c r="D6" s="69"/>
      <c r="E6" s="69"/>
      <c r="F6" s="69"/>
      <c r="G6" s="68"/>
      <c r="H6" s="68"/>
      <c r="I6" s="68"/>
    </row>
    <row r="7" spans="1:10" ht="15" x14ac:dyDescent="0.2">
      <c r="A7" s="231"/>
      <c r="B7" s="231"/>
      <c r="C7" s="231"/>
      <c r="D7" s="231"/>
      <c r="E7" s="231"/>
      <c r="F7" s="231"/>
      <c r="G7" s="70"/>
      <c r="H7" s="70"/>
      <c r="I7" s="70"/>
    </row>
    <row r="8" spans="1:10" ht="45" x14ac:dyDescent="0.2">
      <c r="A8" s="80" t="s">
        <v>64</v>
      </c>
      <c r="B8" s="80" t="s">
        <v>309</v>
      </c>
      <c r="C8" s="80" t="s">
        <v>310</v>
      </c>
      <c r="D8" s="80" t="s">
        <v>209</v>
      </c>
      <c r="E8" s="80" t="s">
        <v>312</v>
      </c>
      <c r="F8" s="80" t="s">
        <v>315</v>
      </c>
      <c r="G8" s="71" t="s">
        <v>10</v>
      </c>
      <c r="H8" s="71" t="s">
        <v>9</v>
      </c>
      <c r="I8" s="71" t="s">
        <v>350</v>
      </c>
    </row>
    <row r="9" spans="1:10" s="320" customFormat="1" ht="14.25" customHeight="1" x14ac:dyDescent="0.2">
      <c r="A9" s="88">
        <v>1</v>
      </c>
      <c r="B9" s="394"/>
      <c r="C9" s="391"/>
      <c r="D9" s="395"/>
      <c r="E9" s="396"/>
      <c r="F9" s="88"/>
      <c r="G9" s="397"/>
      <c r="H9" s="397"/>
      <c r="I9" s="393"/>
    </row>
    <row r="10" spans="1:10" s="320" customFormat="1" ht="14.25" customHeight="1" x14ac:dyDescent="0.3">
      <c r="A10" s="88">
        <v>2</v>
      </c>
      <c r="B10" s="394"/>
      <c r="C10" s="391"/>
      <c r="D10" s="398"/>
      <c r="E10" s="396"/>
      <c r="F10" s="88"/>
      <c r="G10" s="397"/>
      <c r="H10" s="397"/>
      <c r="I10" s="393"/>
    </row>
    <row r="11" spans="1:10" s="320" customFormat="1" ht="14.25" customHeight="1" x14ac:dyDescent="0.2">
      <c r="A11" s="88">
        <v>3</v>
      </c>
      <c r="B11" s="394"/>
      <c r="C11" s="391"/>
      <c r="D11" s="399"/>
      <c r="E11" s="396"/>
      <c r="F11" s="88"/>
      <c r="G11" s="397"/>
      <c r="H11" s="397"/>
      <c r="I11" s="393"/>
    </row>
    <row r="12" spans="1:10" ht="14.25" customHeight="1" x14ac:dyDescent="0.2">
      <c r="A12" s="88">
        <v>4</v>
      </c>
      <c r="B12" s="400"/>
      <c r="C12" s="391"/>
      <c r="D12" s="401"/>
      <c r="E12" s="402"/>
      <c r="F12" s="88"/>
      <c r="G12" s="397"/>
      <c r="H12" s="397"/>
      <c r="I12" s="403"/>
    </row>
    <row r="13" spans="1:10" ht="14.25" customHeight="1" x14ac:dyDescent="0.2">
      <c r="A13" s="88">
        <v>5</v>
      </c>
      <c r="B13" s="394"/>
      <c r="C13" s="391"/>
      <c r="D13" s="401"/>
      <c r="E13" s="396"/>
      <c r="F13" s="88"/>
      <c r="G13" s="397"/>
      <c r="H13" s="397"/>
      <c r="I13" s="403"/>
    </row>
    <row r="14" spans="1:10" ht="14.25" customHeight="1" x14ac:dyDescent="0.2">
      <c r="A14" s="88">
        <v>6</v>
      </c>
      <c r="B14" s="394"/>
      <c r="C14" s="391"/>
      <c r="D14" s="395"/>
      <c r="E14" s="396"/>
      <c r="F14" s="88"/>
      <c r="G14" s="397"/>
      <c r="H14" s="397"/>
      <c r="I14" s="403"/>
    </row>
    <row r="15" spans="1:10" ht="14.25" customHeight="1" x14ac:dyDescent="0.2">
      <c r="A15" s="88">
        <v>7</v>
      </c>
      <c r="B15" s="394"/>
      <c r="C15" s="391"/>
      <c r="D15" s="395"/>
      <c r="E15" s="396"/>
      <c r="F15" s="88"/>
      <c r="G15" s="397"/>
      <c r="H15" s="397"/>
      <c r="I15" s="403"/>
    </row>
    <row r="16" spans="1:10" ht="14.25" customHeight="1" x14ac:dyDescent="0.2">
      <c r="A16" s="88">
        <v>8</v>
      </c>
      <c r="B16" s="394"/>
      <c r="C16" s="391"/>
      <c r="D16" s="401"/>
      <c r="E16" s="396"/>
      <c r="F16" s="88"/>
      <c r="G16" s="397"/>
      <c r="H16" s="397"/>
      <c r="I16" s="403"/>
    </row>
    <row r="17" spans="1:9" ht="14.25" customHeight="1" x14ac:dyDescent="0.3">
      <c r="A17" s="88">
        <v>9</v>
      </c>
      <c r="B17" s="404"/>
      <c r="C17" s="391"/>
      <c r="D17" s="405"/>
      <c r="E17" s="396"/>
      <c r="F17" s="88"/>
      <c r="G17" s="397"/>
      <c r="H17" s="397"/>
      <c r="I17" s="403"/>
    </row>
    <row r="18" spans="1:9" ht="14.25" customHeight="1" x14ac:dyDescent="0.2">
      <c r="A18" s="88">
        <v>10</v>
      </c>
      <c r="B18" s="400"/>
      <c r="C18" s="391"/>
      <c r="D18" s="401"/>
      <c r="E18" s="402"/>
      <c r="F18" s="88"/>
      <c r="G18" s="397"/>
      <c r="H18" s="397"/>
      <c r="I18" s="403"/>
    </row>
    <row r="19" spans="1:9" ht="14.25" customHeight="1" x14ac:dyDescent="0.2">
      <c r="A19" s="88">
        <v>11</v>
      </c>
      <c r="B19" s="400"/>
      <c r="C19" s="391"/>
      <c r="D19" s="401"/>
      <c r="E19" s="402"/>
      <c r="F19" s="88"/>
      <c r="G19" s="397"/>
      <c r="H19" s="397"/>
      <c r="I19" s="403"/>
    </row>
    <row r="20" spans="1:9" ht="14.25" customHeight="1" x14ac:dyDescent="0.2">
      <c r="A20" s="88">
        <v>12</v>
      </c>
      <c r="B20" s="394"/>
      <c r="C20" s="391"/>
      <c r="D20" s="401"/>
      <c r="E20" s="396"/>
      <c r="F20" s="88"/>
      <c r="G20" s="397"/>
      <c r="H20" s="397"/>
      <c r="I20" s="403"/>
    </row>
    <row r="21" spans="1:9" ht="14.25" customHeight="1" x14ac:dyDescent="0.2">
      <c r="A21" s="88">
        <v>13</v>
      </c>
      <c r="B21" s="394"/>
      <c r="C21" s="391"/>
      <c r="D21" s="395"/>
      <c r="E21" s="396"/>
      <c r="F21" s="88"/>
      <c r="G21" s="397"/>
      <c r="H21" s="397"/>
      <c r="I21" s="403"/>
    </row>
    <row r="22" spans="1:9" ht="14.25" customHeight="1" x14ac:dyDescent="0.2">
      <c r="A22" s="88">
        <v>14</v>
      </c>
      <c r="B22" s="394"/>
      <c r="C22" s="391"/>
      <c r="D22" s="395"/>
      <c r="E22" s="396"/>
      <c r="F22" s="88"/>
      <c r="G22" s="397"/>
      <c r="H22" s="397"/>
      <c r="I22" s="403"/>
    </row>
    <row r="23" spans="1:9" ht="14.25" customHeight="1" x14ac:dyDescent="0.2">
      <c r="A23" s="88">
        <v>15</v>
      </c>
      <c r="B23" s="394"/>
      <c r="C23" s="391"/>
      <c r="D23" s="401"/>
      <c r="E23" s="396"/>
      <c r="F23" s="88"/>
      <c r="G23" s="397"/>
      <c r="H23" s="397"/>
      <c r="I23" s="403"/>
    </row>
    <row r="24" spans="1:9" ht="14.25" customHeight="1" x14ac:dyDescent="0.3">
      <c r="A24" s="88">
        <v>16</v>
      </c>
      <c r="B24" s="404"/>
      <c r="C24" s="391"/>
      <c r="D24" s="405"/>
      <c r="E24" s="396"/>
      <c r="F24" s="88"/>
      <c r="G24" s="397"/>
      <c r="H24" s="397"/>
      <c r="I24" s="403"/>
    </row>
    <row r="25" spans="1:9" ht="15" x14ac:dyDescent="0.2">
      <c r="A25" s="88"/>
      <c r="B25" s="77"/>
      <c r="C25" s="77"/>
      <c r="D25" s="77"/>
      <c r="E25" s="77"/>
      <c r="F25" s="88"/>
      <c r="G25" s="4"/>
      <c r="H25" s="4"/>
      <c r="I25" s="4"/>
    </row>
    <row r="26" spans="1:9" ht="15" x14ac:dyDescent="0.2">
      <c r="A26" s="77" t="s">
        <v>256</v>
      </c>
      <c r="B26" s="77"/>
      <c r="C26" s="77"/>
      <c r="D26" s="77"/>
      <c r="E26" s="77"/>
      <c r="F26" s="88"/>
      <c r="G26" s="4"/>
      <c r="H26" s="4"/>
      <c r="I26" s="4"/>
    </row>
    <row r="27" spans="1:9" ht="15" x14ac:dyDescent="0.3">
      <c r="A27" s="77"/>
      <c r="B27" s="89"/>
      <c r="C27" s="89"/>
      <c r="D27" s="89"/>
      <c r="E27" s="89"/>
      <c r="F27" s="77" t="s">
        <v>385</v>
      </c>
      <c r="G27" s="76">
        <f>SUM(G9:G26)</f>
        <v>0</v>
      </c>
      <c r="H27" s="76">
        <f>SUM(H9:H26)</f>
        <v>0</v>
      </c>
      <c r="I27" s="76">
        <f>SUM(I9:I26)</f>
        <v>0</v>
      </c>
    </row>
    <row r="28" spans="1:9" ht="15" x14ac:dyDescent="0.3">
      <c r="A28" s="155"/>
      <c r="B28" s="155"/>
      <c r="C28" s="155"/>
      <c r="D28" s="155"/>
      <c r="E28" s="155"/>
      <c r="F28" s="155"/>
      <c r="G28" s="155"/>
      <c r="H28" s="133"/>
      <c r="I28" s="133"/>
    </row>
    <row r="29" spans="1:9" ht="15" x14ac:dyDescent="0.3">
      <c r="A29" s="721" t="s">
        <v>468</v>
      </c>
      <c r="B29" s="721"/>
      <c r="C29" s="721"/>
      <c r="D29" s="721"/>
      <c r="E29" s="721"/>
      <c r="F29" s="721"/>
      <c r="G29" s="721"/>
      <c r="H29" s="721"/>
      <c r="I29" s="721"/>
    </row>
    <row r="30" spans="1:9" ht="15" x14ac:dyDescent="0.3">
      <c r="A30" s="232"/>
      <c r="B30" s="232"/>
      <c r="C30" s="155"/>
      <c r="D30" s="155"/>
      <c r="E30" s="155"/>
      <c r="F30" s="155"/>
      <c r="G30" s="155"/>
      <c r="H30" s="133"/>
      <c r="I30" s="133"/>
    </row>
    <row r="31" spans="1:9" x14ac:dyDescent="0.2">
      <c r="A31" s="279"/>
      <c r="B31" s="279"/>
      <c r="C31" s="279"/>
      <c r="D31" s="279"/>
      <c r="E31" s="279"/>
      <c r="F31" s="279"/>
      <c r="G31" s="279"/>
      <c r="H31" s="279"/>
      <c r="I31" s="279"/>
    </row>
    <row r="32" spans="1:9" ht="15" x14ac:dyDescent="0.3">
      <c r="A32" s="138" t="s">
        <v>93</v>
      </c>
      <c r="B32" s="138"/>
      <c r="C32" s="133"/>
      <c r="D32" s="133"/>
      <c r="E32" s="133"/>
      <c r="F32" s="133"/>
      <c r="G32" s="133"/>
      <c r="H32" s="133"/>
      <c r="I32" s="133"/>
    </row>
    <row r="33" spans="1:9" ht="15" x14ac:dyDescent="0.3">
      <c r="A33" s="133"/>
      <c r="B33" s="133"/>
      <c r="C33" s="133"/>
      <c r="D33" s="133"/>
      <c r="E33" s="133"/>
      <c r="F33" s="133"/>
      <c r="G33" s="133"/>
      <c r="H33" s="133"/>
      <c r="I33" s="133"/>
    </row>
    <row r="34" spans="1:9" ht="15" x14ac:dyDescent="0.3">
      <c r="A34" s="133"/>
      <c r="B34" s="133"/>
      <c r="C34" s="133"/>
      <c r="D34" s="133"/>
      <c r="E34" s="137"/>
      <c r="F34" s="137"/>
      <c r="G34" s="137"/>
      <c r="H34" s="133"/>
      <c r="I34" s="133"/>
    </row>
    <row r="35" spans="1:9" ht="15" x14ac:dyDescent="0.3">
      <c r="A35" s="138"/>
      <c r="B35" s="138"/>
      <c r="C35" s="138" t="s">
        <v>349</v>
      </c>
      <c r="D35" s="138"/>
      <c r="E35" s="138"/>
      <c r="F35" s="138"/>
      <c r="G35" s="138"/>
      <c r="H35" s="133"/>
      <c r="I35" s="133"/>
    </row>
    <row r="36" spans="1:9" ht="15" x14ac:dyDescent="0.3">
      <c r="A36" s="133"/>
      <c r="B36" s="133"/>
      <c r="C36" s="133" t="s">
        <v>348</v>
      </c>
      <c r="D36" s="133"/>
      <c r="E36" s="133"/>
      <c r="F36" s="133"/>
      <c r="G36" s="133"/>
      <c r="H36" s="133"/>
      <c r="I36" s="133"/>
    </row>
    <row r="37" spans="1:9" x14ac:dyDescent="0.2">
      <c r="A37" s="140"/>
      <c r="B37" s="140"/>
      <c r="C37" s="140" t="s">
        <v>123</v>
      </c>
      <c r="D37" s="140"/>
      <c r="E37" s="140"/>
      <c r="F37" s="140"/>
      <c r="G37" s="140"/>
    </row>
  </sheetData>
  <mergeCells count="4">
    <mergeCell ref="I1:J1"/>
    <mergeCell ref="I2:J2"/>
    <mergeCell ref="A1:H1"/>
    <mergeCell ref="A29:I29"/>
  </mergeCells>
  <printOptions gridLines="1"/>
  <pageMargins left="0.25" right="0.25" top="0.75" bottom="0.75" header="0.3" footer="0.3"/>
  <pageSetup scale="6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SheetLayoutView="80" workbookViewId="0">
      <selection activeCell="B17" sqref="B17"/>
    </sheetView>
  </sheetViews>
  <sheetFormatPr defaultRowHeight="12.75" x14ac:dyDescent="0.2"/>
  <cols>
    <col min="1" max="1" width="4.42578125" customWidth="1"/>
    <col min="2" max="2" width="18.140625" customWidth="1"/>
    <col min="3" max="3" width="20.28515625" customWidth="1"/>
    <col min="4" max="4" width="18.5703125" customWidth="1"/>
    <col min="5" max="5" width="27" customWidth="1"/>
    <col min="6" max="6" width="19.28515625" customWidth="1"/>
    <col min="7" max="7" width="14.42578125" customWidth="1"/>
    <col min="8" max="8" width="14.28515625" customWidth="1"/>
  </cols>
  <sheetData>
    <row r="1" spans="1:9" ht="15" x14ac:dyDescent="0.3">
      <c r="A1" s="67" t="s">
        <v>388</v>
      </c>
      <c r="B1" s="69"/>
      <c r="C1" s="69"/>
      <c r="D1" s="69"/>
      <c r="E1" s="69"/>
      <c r="F1" s="69"/>
      <c r="G1" s="699" t="s">
        <v>94</v>
      </c>
      <c r="H1" s="699"/>
      <c r="I1" s="197"/>
    </row>
    <row r="2" spans="1:9" ht="15" x14ac:dyDescent="0.3">
      <c r="A2" s="68" t="s">
        <v>124</v>
      </c>
      <c r="B2" s="69"/>
      <c r="C2" s="69"/>
      <c r="D2" s="69"/>
      <c r="E2" s="69"/>
      <c r="F2" s="69"/>
      <c r="G2" s="697" t="str">
        <f>'ფორმა N1'!M2</f>
        <v>01.01.2023-31.12.2023</v>
      </c>
      <c r="H2" s="697"/>
      <c r="I2" s="68"/>
    </row>
    <row r="3" spans="1:9" ht="15" x14ac:dyDescent="0.3">
      <c r="A3" s="68"/>
      <c r="B3" s="68"/>
      <c r="C3" s="68"/>
      <c r="D3" s="68"/>
      <c r="E3" s="68"/>
      <c r="F3" s="68"/>
      <c r="G3" s="184"/>
      <c r="H3" s="184"/>
      <c r="I3" s="197"/>
    </row>
    <row r="4" spans="1:9" ht="15" x14ac:dyDescent="0.3">
      <c r="A4" s="69" t="s">
        <v>254</v>
      </c>
      <c r="B4" s="69"/>
      <c r="C4" s="69"/>
      <c r="D4" s="69"/>
      <c r="E4" s="69"/>
      <c r="F4" s="69"/>
      <c r="G4" s="68"/>
      <c r="H4" s="68"/>
      <c r="I4" s="68"/>
    </row>
    <row r="5" spans="1:9" ht="15" x14ac:dyDescent="0.3">
      <c r="A5" s="72" t="str">
        <f>'ფორმა N1'!D4</f>
        <v>მპგ "ევროპული საქართველო-მოძრაობა თავისუფლებისთვის"</v>
      </c>
      <c r="B5" s="72"/>
      <c r="C5" s="72"/>
      <c r="D5" s="72"/>
      <c r="E5" s="72"/>
      <c r="F5" s="72"/>
      <c r="G5" s="73"/>
      <c r="H5" s="73"/>
      <c r="I5" s="73"/>
    </row>
    <row r="6" spans="1:9" ht="15" x14ac:dyDescent="0.3">
      <c r="A6" s="69"/>
      <c r="B6" s="69"/>
      <c r="C6" s="69"/>
      <c r="D6" s="69"/>
      <c r="E6" s="69"/>
      <c r="F6" s="69"/>
      <c r="G6" s="68"/>
      <c r="H6" s="68"/>
      <c r="I6" s="68"/>
    </row>
    <row r="7" spans="1:9" ht="15" x14ac:dyDescent="0.2">
      <c r="A7" s="183"/>
      <c r="B7" s="183"/>
      <c r="C7" s="183"/>
      <c r="D7" s="183"/>
      <c r="E7" s="183"/>
      <c r="F7" s="183"/>
      <c r="G7" s="70"/>
      <c r="H7" s="70"/>
      <c r="I7" s="197"/>
    </row>
    <row r="8" spans="1:9" ht="15" customHeight="1" x14ac:dyDescent="0.2">
      <c r="A8" s="734" t="s">
        <v>64</v>
      </c>
      <c r="B8" s="716" t="s">
        <v>309</v>
      </c>
      <c r="C8" s="718" t="s">
        <v>310</v>
      </c>
      <c r="D8" s="718" t="s">
        <v>209</v>
      </c>
      <c r="E8" s="736" t="s">
        <v>413</v>
      </c>
      <c r="F8" s="737"/>
      <c r="G8" s="738"/>
      <c r="H8" s="736" t="s">
        <v>445</v>
      </c>
      <c r="I8" s="738"/>
    </row>
    <row r="9" spans="1:9" ht="25.5" x14ac:dyDescent="0.2">
      <c r="A9" s="735"/>
      <c r="B9" s="717"/>
      <c r="C9" s="719"/>
      <c r="D9" s="719"/>
      <c r="E9" s="228" t="s">
        <v>442</v>
      </c>
      <c r="F9" s="228" t="s">
        <v>443</v>
      </c>
      <c r="G9" s="228" t="s">
        <v>444</v>
      </c>
      <c r="H9" s="229" t="s">
        <v>446</v>
      </c>
      <c r="I9" s="229" t="s">
        <v>447</v>
      </c>
    </row>
    <row r="10" spans="1:9" s="409" customFormat="1" ht="15.75" customHeight="1" x14ac:dyDescent="0.2">
      <c r="A10" s="406">
        <v>1</v>
      </c>
      <c r="B10" s="407"/>
      <c r="C10" s="391"/>
      <c r="D10" s="407"/>
      <c r="E10" s="391"/>
      <c r="F10" s="391"/>
      <c r="G10" s="391"/>
      <c r="H10" s="408"/>
      <c r="I10" s="408"/>
    </row>
    <row r="11" spans="1:9" s="409" customFormat="1" ht="15.75" customHeight="1" x14ac:dyDescent="0.2">
      <c r="A11" s="406">
        <v>2</v>
      </c>
      <c r="B11" s="407"/>
      <c r="C11" s="391"/>
      <c r="D11" s="407"/>
      <c r="E11" s="391"/>
      <c r="F11" s="391"/>
      <c r="G11" s="391"/>
      <c r="H11" s="408"/>
      <c r="I11" s="408"/>
    </row>
    <row r="12" spans="1:9" s="409" customFormat="1" ht="15.75" customHeight="1" x14ac:dyDescent="0.2">
      <c r="A12" s="406">
        <v>3</v>
      </c>
      <c r="B12" s="407"/>
      <c r="C12" s="391"/>
      <c r="D12" s="410"/>
      <c r="E12" s="391"/>
      <c r="F12" s="391"/>
      <c r="G12" s="391"/>
      <c r="H12" s="408"/>
      <c r="I12" s="408"/>
    </row>
    <row r="13" spans="1:9" s="415" customFormat="1" ht="15.75" customHeight="1" x14ac:dyDescent="0.2">
      <c r="A13" s="406">
        <v>4</v>
      </c>
      <c r="B13" s="411"/>
      <c r="C13" s="412"/>
      <c r="D13" s="413"/>
      <c r="E13" s="412"/>
      <c r="F13" s="412"/>
      <c r="G13" s="412"/>
      <c r="H13" s="414"/>
      <c r="I13" s="414"/>
    </row>
    <row r="14" spans="1:9" s="238" customFormat="1" ht="15.75" customHeight="1" x14ac:dyDescent="0.2">
      <c r="A14" s="406">
        <v>5</v>
      </c>
      <c r="B14" s="412"/>
      <c r="C14" s="412"/>
      <c r="D14" s="416"/>
      <c r="E14" s="412"/>
      <c r="F14" s="412"/>
      <c r="G14" s="412"/>
      <c r="H14" s="414"/>
      <c r="I14" s="414"/>
    </row>
    <row r="15" spans="1:9" s="238" customFormat="1" ht="15.75" customHeight="1" x14ac:dyDescent="0.2">
      <c r="A15" s="406">
        <v>6</v>
      </c>
      <c r="B15" s="412"/>
      <c r="C15" s="412"/>
      <c r="D15" s="413"/>
      <c r="E15" s="412"/>
      <c r="F15" s="412"/>
      <c r="G15" s="412"/>
      <c r="H15" s="414"/>
      <c r="I15" s="414"/>
    </row>
    <row r="16" spans="1:9" s="238" customFormat="1" ht="15.75" customHeight="1" x14ac:dyDescent="0.2">
      <c r="A16" s="406">
        <v>7</v>
      </c>
      <c r="B16" s="412"/>
      <c r="C16" s="412"/>
      <c r="D16" s="417"/>
      <c r="E16" s="412"/>
      <c r="F16" s="412"/>
      <c r="G16" s="412"/>
      <c r="H16" s="414"/>
      <c r="I16" s="414"/>
    </row>
    <row r="17" spans="1:9" s="238" customFormat="1" ht="15.75" customHeight="1" x14ac:dyDescent="0.2">
      <c r="A17" s="406">
        <v>8</v>
      </c>
      <c r="B17" s="412"/>
      <c r="C17" s="412"/>
      <c r="D17" s="413"/>
      <c r="E17" s="412"/>
      <c r="F17" s="412"/>
      <c r="G17" s="412"/>
      <c r="H17" s="414"/>
      <c r="I17" s="414"/>
    </row>
    <row r="18" spans="1:9" s="238" customFormat="1" ht="15.75" customHeight="1" x14ac:dyDescent="0.2">
      <c r="A18" s="406">
        <v>9</v>
      </c>
      <c r="B18" s="418"/>
      <c r="C18" s="418"/>
      <c r="D18" s="413"/>
      <c r="E18" s="412"/>
      <c r="F18" s="419"/>
      <c r="G18" s="420"/>
      <c r="H18" s="421"/>
      <c r="I18" s="421"/>
    </row>
    <row r="19" spans="1:9" s="238" customFormat="1" ht="15.75" customHeight="1" x14ac:dyDescent="0.2">
      <c r="A19" s="406">
        <v>10</v>
      </c>
      <c r="B19" s="418"/>
      <c r="C19" s="418"/>
      <c r="D19" s="413"/>
      <c r="E19" s="412"/>
      <c r="F19" s="419"/>
      <c r="G19" s="420"/>
      <c r="H19" s="421"/>
      <c r="I19" s="421"/>
    </row>
    <row r="20" spans="1:9" s="238" customFormat="1" ht="15.75" customHeight="1" x14ac:dyDescent="0.2">
      <c r="A20" s="406">
        <v>11</v>
      </c>
      <c r="B20" s="418"/>
      <c r="C20" s="418"/>
      <c r="D20" s="417"/>
      <c r="E20" s="412"/>
      <c r="F20" s="419"/>
      <c r="G20" s="420"/>
      <c r="H20" s="421"/>
      <c r="I20" s="421"/>
    </row>
    <row r="21" spans="1:9" s="238" customFormat="1" ht="15.75" customHeight="1" x14ac:dyDescent="0.2">
      <c r="A21" s="406">
        <v>12</v>
      </c>
      <c r="B21" s="418"/>
      <c r="C21" s="418"/>
      <c r="D21" s="416"/>
      <c r="E21" s="412"/>
      <c r="F21" s="419"/>
      <c r="G21" s="420"/>
      <c r="H21" s="421"/>
      <c r="I21" s="421"/>
    </row>
    <row r="22" spans="1:9" s="238" customFormat="1" ht="15.75" customHeight="1" x14ac:dyDescent="0.2">
      <c r="A22" s="406">
        <v>13</v>
      </c>
      <c r="B22" s="422"/>
      <c r="C22" s="422"/>
      <c r="D22" s="423"/>
      <c r="E22" s="412"/>
      <c r="F22" s="419"/>
      <c r="G22" s="420"/>
      <c r="H22" s="421"/>
      <c r="I22" s="421"/>
    </row>
    <row r="23" spans="1:9" s="238" customFormat="1" ht="15.75" customHeight="1" x14ac:dyDescent="0.2">
      <c r="A23" s="406">
        <v>14</v>
      </c>
      <c r="B23" s="418"/>
      <c r="C23" s="418"/>
      <c r="D23" s="413"/>
      <c r="E23" s="412"/>
      <c r="F23" s="419"/>
      <c r="G23" s="420"/>
      <c r="H23" s="421"/>
      <c r="I23" s="421"/>
    </row>
    <row r="24" spans="1:9" s="238" customFormat="1" ht="15.75" customHeight="1" x14ac:dyDescent="0.2">
      <c r="A24" s="406">
        <v>15</v>
      </c>
      <c r="B24" s="497"/>
      <c r="C24" s="418"/>
      <c r="D24" s="424"/>
      <c r="E24" s="412"/>
      <c r="F24" s="419"/>
      <c r="G24" s="420"/>
      <c r="H24" s="421"/>
      <c r="I24" s="421"/>
    </row>
    <row r="25" spans="1:9" ht="15" x14ac:dyDescent="0.2">
      <c r="A25" s="194"/>
      <c r="B25" s="195"/>
      <c r="C25" s="77"/>
      <c r="D25" s="77"/>
      <c r="E25" s="77"/>
      <c r="F25" s="77"/>
      <c r="G25" s="77"/>
      <c r="H25" s="4"/>
      <c r="I25" s="4"/>
    </row>
    <row r="26" spans="1:9" ht="15" x14ac:dyDescent="0.2">
      <c r="A26" s="194"/>
      <c r="B26" s="195"/>
      <c r="C26" s="77"/>
      <c r="D26" s="77"/>
      <c r="E26" s="77"/>
      <c r="F26" s="77"/>
      <c r="G26" s="77"/>
      <c r="H26" s="4"/>
      <c r="I26" s="4"/>
    </row>
    <row r="27" spans="1:9" ht="15" x14ac:dyDescent="0.2">
      <c r="A27" s="194"/>
      <c r="B27" s="195"/>
      <c r="C27" s="77"/>
      <c r="D27" s="77"/>
      <c r="E27" s="77"/>
      <c r="F27" s="77"/>
      <c r="G27" s="77"/>
      <c r="H27" s="4"/>
      <c r="I27" s="4"/>
    </row>
    <row r="28" spans="1:9" ht="15" x14ac:dyDescent="0.2">
      <c r="A28" s="194"/>
      <c r="B28" s="195"/>
      <c r="C28" s="77"/>
      <c r="D28" s="77"/>
      <c r="E28" s="77"/>
      <c r="F28" s="77"/>
      <c r="G28" s="77"/>
      <c r="H28" s="4"/>
      <c r="I28" s="4"/>
    </row>
    <row r="29" spans="1:9" ht="15" x14ac:dyDescent="0.2">
      <c r="A29" s="194"/>
      <c r="B29" s="195"/>
      <c r="C29" s="77"/>
      <c r="D29" s="77"/>
      <c r="E29" s="77"/>
      <c r="F29" s="77"/>
      <c r="G29" s="77"/>
      <c r="H29" s="4"/>
      <c r="I29" s="4"/>
    </row>
    <row r="30" spans="1:9" ht="15" x14ac:dyDescent="0.2">
      <c r="A30" s="194"/>
      <c r="B30" s="195"/>
      <c r="C30" s="77"/>
      <c r="D30" s="77"/>
      <c r="E30" s="77"/>
      <c r="F30" s="77"/>
      <c r="G30" s="77"/>
      <c r="H30" s="4"/>
      <c r="I30" s="4"/>
    </row>
    <row r="31" spans="1:9" ht="15" x14ac:dyDescent="0.2">
      <c r="A31" s="194"/>
      <c r="B31" s="195"/>
      <c r="C31" s="77"/>
      <c r="D31" s="77"/>
      <c r="E31" s="77"/>
      <c r="F31" s="77"/>
      <c r="G31" s="77"/>
      <c r="H31" s="4"/>
      <c r="I31" s="4"/>
    </row>
    <row r="32" spans="1:9" ht="15" x14ac:dyDescent="0.2">
      <c r="A32" s="194"/>
      <c r="B32" s="195"/>
      <c r="C32" s="77"/>
      <c r="D32" s="77"/>
      <c r="E32" s="77"/>
      <c r="F32" s="77"/>
      <c r="G32" s="77"/>
      <c r="H32" s="4"/>
      <c r="I32" s="4"/>
    </row>
    <row r="33" spans="1:9" ht="15" x14ac:dyDescent="0.2">
      <c r="A33" s="194"/>
      <c r="B33" s="195"/>
      <c r="C33" s="77"/>
      <c r="D33" s="77"/>
      <c r="E33" s="77"/>
      <c r="F33" s="77"/>
      <c r="G33" s="77"/>
      <c r="H33" s="4"/>
      <c r="I33" s="4"/>
    </row>
    <row r="34" spans="1:9" ht="15" x14ac:dyDescent="0.3">
      <c r="A34" s="194"/>
      <c r="B34" s="196"/>
      <c r="C34" s="89"/>
      <c r="D34" s="89"/>
      <c r="E34" s="89"/>
      <c r="F34" s="89"/>
      <c r="G34" s="89" t="s">
        <v>308</v>
      </c>
      <c r="H34" s="76">
        <f>SUM(H9:H33)</f>
        <v>0</v>
      </c>
      <c r="I34" s="76">
        <f>SUM(I9:I33)</f>
        <v>0</v>
      </c>
    </row>
    <row r="35" spans="1:9" ht="15" x14ac:dyDescent="0.3">
      <c r="A35" s="38"/>
      <c r="B35" s="38"/>
      <c r="C35" s="38"/>
      <c r="D35" s="38"/>
      <c r="E35" s="38"/>
      <c r="F35" s="38"/>
      <c r="G35" s="2"/>
      <c r="H35" s="2"/>
    </row>
    <row r="36" spans="1:9" ht="15" x14ac:dyDescent="0.3">
      <c r="A36" s="733" t="s">
        <v>469</v>
      </c>
      <c r="B36" s="733"/>
      <c r="C36" s="733"/>
      <c r="D36" s="733"/>
      <c r="E36" s="733"/>
      <c r="F36" s="733"/>
      <c r="G36" s="733"/>
      <c r="H36" s="733"/>
      <c r="I36" s="733"/>
    </row>
    <row r="37" spans="1:9" ht="15" x14ac:dyDescent="0.3">
      <c r="A37" s="150"/>
      <c r="B37" s="38"/>
      <c r="C37" s="38"/>
      <c r="D37" s="38"/>
      <c r="E37" s="38"/>
      <c r="F37" s="38"/>
      <c r="G37" s="2"/>
      <c r="H37" s="2"/>
    </row>
    <row r="38" spans="1:9" x14ac:dyDescent="0.2">
      <c r="A38" s="20"/>
      <c r="B38" s="20"/>
      <c r="C38" s="20"/>
      <c r="D38" s="20"/>
      <c r="E38" s="20"/>
      <c r="F38" s="20"/>
      <c r="G38" s="20"/>
      <c r="H38" s="20"/>
    </row>
    <row r="39" spans="1:9" ht="15" x14ac:dyDescent="0.3">
      <c r="A39" s="62"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2"/>
      <c r="B42" s="62" t="s">
        <v>251</v>
      </c>
      <c r="C42" s="62"/>
      <c r="D42" s="62"/>
      <c r="E42" s="62"/>
      <c r="F42" s="62"/>
      <c r="G42" s="2"/>
      <c r="H42" s="12"/>
    </row>
    <row r="43" spans="1:9" ht="15" x14ac:dyDescent="0.3">
      <c r="A43" s="2"/>
      <c r="B43" s="2" t="s">
        <v>250</v>
      </c>
      <c r="C43" s="2"/>
      <c r="D43" s="2"/>
      <c r="E43" s="2"/>
      <c r="F43" s="2"/>
      <c r="G43" s="2"/>
      <c r="H43" s="12"/>
    </row>
    <row r="44" spans="1:9" x14ac:dyDescent="0.2">
      <c r="A44" s="58"/>
      <c r="B44" s="58" t="s">
        <v>123</v>
      </c>
      <c r="C44" s="58"/>
      <c r="D44" s="58"/>
      <c r="E44" s="58"/>
      <c r="F44" s="58"/>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7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34" customWidth="1"/>
    <col min="2" max="2" width="13.140625" style="134" customWidth="1"/>
    <col min="3" max="3" width="15.140625" style="134" customWidth="1"/>
    <col min="4" max="4" width="18" style="134" customWidth="1"/>
    <col min="5" max="5" width="20.5703125" style="134" customWidth="1"/>
    <col min="6" max="6" width="21.28515625" style="134" customWidth="1"/>
    <col min="7" max="7" width="15.140625" style="134" customWidth="1"/>
    <col min="8" max="8" width="15.5703125" style="134" customWidth="1"/>
    <col min="9" max="9" width="13.42578125" style="134" customWidth="1"/>
    <col min="10" max="10" width="0" style="134" hidden="1" customWidth="1"/>
    <col min="11" max="16384" width="9.140625" style="134"/>
  </cols>
  <sheetData>
    <row r="1" spans="1:10" ht="15" x14ac:dyDescent="0.3">
      <c r="A1" s="739" t="s">
        <v>488</v>
      </c>
      <c r="B1" s="739"/>
      <c r="C1" s="739"/>
      <c r="D1" s="739"/>
      <c r="E1" s="739"/>
      <c r="F1" s="739"/>
      <c r="G1" s="699" t="s">
        <v>94</v>
      </c>
      <c r="H1" s="699"/>
    </row>
    <row r="2" spans="1:10" ht="15" x14ac:dyDescent="0.3">
      <c r="A2" s="68" t="s">
        <v>124</v>
      </c>
      <c r="B2" s="67"/>
      <c r="C2" s="69"/>
      <c r="D2" s="69"/>
      <c r="E2" s="69"/>
      <c r="F2" s="69"/>
      <c r="G2" s="697" t="str">
        <f>'ფორმა N1'!M2</f>
        <v>01.01.2023-31.12.2023</v>
      </c>
      <c r="H2" s="697"/>
    </row>
    <row r="3" spans="1:10" ht="15" x14ac:dyDescent="0.3">
      <c r="A3" s="68"/>
      <c r="B3" s="68"/>
      <c r="C3" s="68"/>
      <c r="D3" s="68"/>
      <c r="E3" s="68"/>
      <c r="F3" s="68"/>
      <c r="G3" s="184"/>
      <c r="H3" s="184"/>
    </row>
    <row r="4" spans="1:10" ht="15" x14ac:dyDescent="0.3">
      <c r="A4" s="69" t="s">
        <v>254</v>
      </c>
      <c r="B4" s="69"/>
      <c r="C4" s="69"/>
      <c r="D4" s="69"/>
      <c r="E4" s="69"/>
      <c r="F4" s="69"/>
      <c r="G4" s="68"/>
      <c r="H4" s="68"/>
    </row>
    <row r="5" spans="1:10" ht="15" x14ac:dyDescent="0.3">
      <c r="A5" s="72" t="str">
        <f>'ფორმა N1'!D4</f>
        <v>მპგ "ევროპული საქართველო-მოძრაობა თავისუფლებისთვის"</v>
      </c>
      <c r="B5" s="72"/>
      <c r="C5" s="72"/>
      <c r="D5" s="72"/>
      <c r="E5" s="72"/>
      <c r="F5" s="72"/>
      <c r="G5" s="73"/>
      <c r="H5" s="73"/>
    </row>
    <row r="6" spans="1:10" ht="15" x14ac:dyDescent="0.3">
      <c r="A6" s="69"/>
      <c r="B6" s="69"/>
      <c r="C6" s="69"/>
      <c r="D6" s="69"/>
      <c r="E6" s="69"/>
      <c r="F6" s="69"/>
      <c r="G6" s="68"/>
      <c r="H6" s="68"/>
    </row>
    <row r="7" spans="1:10" ht="15" x14ac:dyDescent="0.2">
      <c r="A7" s="183"/>
      <c r="B7" s="183"/>
      <c r="C7" s="183"/>
      <c r="D7" s="183"/>
      <c r="E7" s="183"/>
      <c r="F7" s="183"/>
      <c r="G7" s="70"/>
      <c r="H7" s="70"/>
    </row>
    <row r="8" spans="1:10" ht="30" x14ac:dyDescent="0.2">
      <c r="A8" s="80" t="s">
        <v>64</v>
      </c>
      <c r="B8" s="80" t="s">
        <v>309</v>
      </c>
      <c r="C8" s="80" t="s">
        <v>310</v>
      </c>
      <c r="D8" s="80" t="s">
        <v>209</v>
      </c>
      <c r="E8" s="80" t="s">
        <v>315</v>
      </c>
      <c r="F8" s="80" t="s">
        <v>311</v>
      </c>
      <c r="G8" s="71" t="s">
        <v>10</v>
      </c>
      <c r="H8" s="71" t="s">
        <v>9</v>
      </c>
      <c r="J8" s="157" t="s">
        <v>314</v>
      </c>
    </row>
    <row r="9" spans="1:10" ht="15" x14ac:dyDescent="0.2">
      <c r="A9" s="88"/>
      <c r="B9" s="88"/>
      <c r="C9" s="88"/>
      <c r="D9" s="88"/>
      <c r="E9" s="88"/>
      <c r="F9" s="88"/>
      <c r="G9" s="4"/>
      <c r="H9" s="4"/>
      <c r="J9" s="157" t="s">
        <v>0</v>
      </c>
    </row>
    <row r="10" spans="1:10" ht="15" x14ac:dyDescent="0.2">
      <c r="A10" s="88"/>
      <c r="B10" s="88"/>
      <c r="C10" s="88"/>
      <c r="D10" s="88"/>
      <c r="E10" s="88"/>
      <c r="F10" s="88"/>
      <c r="G10" s="4"/>
      <c r="H10" s="4"/>
    </row>
    <row r="11" spans="1:10" ht="15" x14ac:dyDescent="0.2">
      <c r="A11" s="77"/>
      <c r="B11" s="77"/>
      <c r="C11" s="77"/>
      <c r="D11" s="77"/>
      <c r="E11" s="77"/>
      <c r="F11" s="77"/>
      <c r="G11" s="4"/>
      <c r="H11" s="4"/>
    </row>
    <row r="12" spans="1:10" ht="15" x14ac:dyDescent="0.2">
      <c r="A12" s="77"/>
      <c r="B12" s="77"/>
      <c r="C12" s="77"/>
      <c r="D12" s="77"/>
      <c r="E12" s="77"/>
      <c r="F12" s="77"/>
      <c r="G12" s="4"/>
      <c r="H12" s="4"/>
    </row>
    <row r="13" spans="1:10" ht="15" x14ac:dyDescent="0.2">
      <c r="A13" s="77"/>
      <c r="B13" s="77"/>
      <c r="C13" s="77"/>
      <c r="D13" s="77"/>
      <c r="E13" s="77"/>
      <c r="F13" s="77"/>
      <c r="G13" s="4"/>
      <c r="H13" s="4"/>
    </row>
    <row r="14" spans="1:10" ht="15" x14ac:dyDescent="0.2">
      <c r="A14" s="77"/>
      <c r="B14" s="77"/>
      <c r="C14" s="77"/>
      <c r="D14" s="77"/>
      <c r="E14" s="77"/>
      <c r="F14" s="77"/>
      <c r="G14" s="4"/>
      <c r="H14" s="4"/>
    </row>
    <row r="15" spans="1:10" ht="15" x14ac:dyDescent="0.2">
      <c r="A15" s="77"/>
      <c r="B15" s="77"/>
      <c r="C15" s="77"/>
      <c r="D15" s="77"/>
      <c r="E15" s="77"/>
      <c r="F15" s="77"/>
      <c r="G15" s="4"/>
      <c r="H15" s="4"/>
    </row>
    <row r="16" spans="1:10" ht="15" x14ac:dyDescent="0.2">
      <c r="A16" s="77"/>
      <c r="B16" s="77"/>
      <c r="C16" s="77"/>
      <c r="D16" s="77"/>
      <c r="E16" s="77"/>
      <c r="F16" s="77"/>
      <c r="G16" s="4"/>
      <c r="H16" s="4"/>
    </row>
    <row r="17" spans="1:8" ht="15" x14ac:dyDescent="0.2">
      <c r="A17" s="77"/>
      <c r="B17" s="77"/>
      <c r="C17" s="77"/>
      <c r="D17" s="77"/>
      <c r="E17" s="77"/>
      <c r="F17" s="77"/>
      <c r="G17" s="4"/>
      <c r="H17" s="4"/>
    </row>
    <row r="18" spans="1:8" ht="15" x14ac:dyDescent="0.2">
      <c r="A18" s="77"/>
      <c r="B18" s="77"/>
      <c r="C18" s="77"/>
      <c r="D18" s="77"/>
      <c r="E18" s="77"/>
      <c r="F18" s="77"/>
      <c r="G18" s="4"/>
      <c r="H18" s="4"/>
    </row>
    <row r="19" spans="1:8" ht="15" x14ac:dyDescent="0.2">
      <c r="A19" s="77"/>
      <c r="B19" s="77"/>
      <c r="C19" s="77"/>
      <c r="D19" s="77"/>
      <c r="E19" s="77"/>
      <c r="F19" s="77"/>
      <c r="G19" s="4"/>
      <c r="H19" s="4"/>
    </row>
    <row r="20" spans="1:8" ht="15" x14ac:dyDescent="0.2">
      <c r="A20" s="77"/>
      <c r="B20" s="77"/>
      <c r="C20" s="77"/>
      <c r="D20" s="77"/>
      <c r="E20" s="77"/>
      <c r="F20" s="77"/>
      <c r="G20" s="4"/>
      <c r="H20" s="4"/>
    </row>
    <row r="21" spans="1:8" ht="15" x14ac:dyDescent="0.2">
      <c r="A21" s="77"/>
      <c r="B21" s="77"/>
      <c r="C21" s="77"/>
      <c r="D21" s="77"/>
      <c r="E21" s="77"/>
      <c r="F21" s="77"/>
      <c r="G21" s="4"/>
      <c r="H21" s="4"/>
    </row>
    <row r="22" spans="1:8" ht="15" x14ac:dyDescent="0.2">
      <c r="A22" s="77"/>
      <c r="B22" s="77"/>
      <c r="C22" s="77"/>
      <c r="D22" s="77"/>
      <c r="E22" s="77"/>
      <c r="F22" s="77"/>
      <c r="G22" s="4"/>
      <c r="H22" s="4"/>
    </row>
    <row r="23" spans="1:8" ht="15" x14ac:dyDescent="0.2">
      <c r="A23" s="77"/>
      <c r="B23" s="77"/>
      <c r="C23" s="77"/>
      <c r="D23" s="77"/>
      <c r="E23" s="77"/>
      <c r="F23" s="77"/>
      <c r="G23" s="4"/>
      <c r="H23" s="4"/>
    </row>
    <row r="24" spans="1:8" ht="15" x14ac:dyDescent="0.2">
      <c r="A24" s="77"/>
      <c r="B24" s="77"/>
      <c r="C24" s="77"/>
      <c r="D24" s="77"/>
      <c r="E24" s="77"/>
      <c r="F24" s="77"/>
      <c r="G24" s="4"/>
      <c r="H24" s="4"/>
    </row>
    <row r="25" spans="1:8" ht="15" x14ac:dyDescent="0.2">
      <c r="A25" s="77"/>
      <c r="B25" s="77"/>
      <c r="C25" s="77"/>
      <c r="D25" s="77"/>
      <c r="E25" s="77"/>
      <c r="F25" s="77"/>
      <c r="G25" s="4"/>
      <c r="H25" s="4"/>
    </row>
    <row r="26" spans="1:8" ht="15" x14ac:dyDescent="0.2">
      <c r="A26" s="77"/>
      <c r="B26" s="77"/>
      <c r="C26" s="77"/>
      <c r="D26" s="77"/>
      <c r="E26" s="77"/>
      <c r="F26" s="77"/>
      <c r="G26" s="4"/>
      <c r="H26" s="4"/>
    </row>
    <row r="27" spans="1:8" ht="15" x14ac:dyDescent="0.2">
      <c r="A27" s="77"/>
      <c r="B27" s="77"/>
      <c r="C27" s="77"/>
      <c r="D27" s="77"/>
      <c r="E27" s="77"/>
      <c r="F27" s="77"/>
      <c r="G27" s="4"/>
      <c r="H27" s="4"/>
    </row>
    <row r="28" spans="1:8" ht="15" x14ac:dyDescent="0.2">
      <c r="A28" s="77"/>
      <c r="B28" s="77"/>
      <c r="C28" s="77"/>
      <c r="D28" s="77"/>
      <c r="E28" s="77"/>
      <c r="F28" s="77"/>
      <c r="G28" s="4"/>
      <c r="H28" s="4"/>
    </row>
    <row r="29" spans="1:8" ht="15" x14ac:dyDescent="0.2">
      <c r="A29" s="77"/>
      <c r="B29" s="77"/>
      <c r="C29" s="77"/>
      <c r="D29" s="77"/>
      <c r="E29" s="77"/>
      <c r="F29" s="77"/>
      <c r="G29" s="4"/>
      <c r="H29" s="4"/>
    </row>
    <row r="30" spans="1:8" ht="15" x14ac:dyDescent="0.2">
      <c r="A30" s="77"/>
      <c r="B30" s="77"/>
      <c r="C30" s="77"/>
      <c r="D30" s="77"/>
      <c r="E30" s="77"/>
      <c r="F30" s="77"/>
      <c r="G30" s="4"/>
      <c r="H30" s="4"/>
    </row>
    <row r="31" spans="1:8" ht="15" x14ac:dyDescent="0.2">
      <c r="A31" s="77"/>
      <c r="B31" s="77"/>
      <c r="C31" s="77"/>
      <c r="D31" s="77"/>
      <c r="E31" s="77"/>
      <c r="F31" s="77"/>
      <c r="G31" s="4"/>
      <c r="H31" s="4"/>
    </row>
    <row r="32" spans="1:8" ht="15" x14ac:dyDescent="0.2">
      <c r="A32" s="77"/>
      <c r="B32" s="77"/>
      <c r="C32" s="77"/>
      <c r="D32" s="77"/>
      <c r="E32" s="77"/>
      <c r="F32" s="77"/>
      <c r="G32" s="4"/>
      <c r="H32" s="4"/>
    </row>
    <row r="33" spans="1:9" ht="15" x14ac:dyDescent="0.2">
      <c r="A33" s="77"/>
      <c r="B33" s="77"/>
      <c r="C33" s="77"/>
      <c r="D33" s="77"/>
      <c r="E33" s="77"/>
      <c r="F33" s="77"/>
      <c r="G33" s="4"/>
      <c r="H33" s="4"/>
    </row>
    <row r="34" spans="1:9" ht="15" x14ac:dyDescent="0.3">
      <c r="A34" s="77"/>
      <c r="B34" s="89"/>
      <c r="C34" s="89"/>
      <c r="D34" s="89"/>
      <c r="E34" s="89"/>
      <c r="F34" s="89" t="s">
        <v>313</v>
      </c>
      <c r="G34" s="76">
        <f>SUM(G9:G33)</f>
        <v>0</v>
      </c>
      <c r="H34" s="76">
        <f>SUM(H9:H33)</f>
        <v>0</v>
      </c>
    </row>
    <row r="35" spans="1:9" ht="15" x14ac:dyDescent="0.3">
      <c r="A35" s="155"/>
      <c r="B35" s="155"/>
      <c r="C35" s="155"/>
      <c r="D35" s="155"/>
      <c r="E35" s="155"/>
      <c r="F35" s="155"/>
      <c r="G35" s="155"/>
      <c r="H35" s="133"/>
      <c r="I35" s="133"/>
    </row>
    <row r="36" spans="1:9" ht="15" x14ac:dyDescent="0.3">
      <c r="A36" s="721" t="s">
        <v>470</v>
      </c>
      <c r="B36" s="721"/>
      <c r="C36" s="721"/>
      <c r="D36" s="721"/>
      <c r="E36" s="721"/>
      <c r="F36" s="721"/>
      <c r="G36" s="721"/>
      <c r="H36" s="721"/>
      <c r="I36" s="133"/>
    </row>
    <row r="37" spans="1:9" ht="15" x14ac:dyDescent="0.3">
      <c r="A37" s="156"/>
      <c r="B37" s="156"/>
      <c r="C37" s="155"/>
      <c r="D37" s="155"/>
      <c r="E37" s="155"/>
      <c r="F37" s="155"/>
      <c r="G37" s="155"/>
      <c r="H37" s="133"/>
      <c r="I37" s="133"/>
    </row>
    <row r="38" spans="1:9" ht="15" x14ac:dyDescent="0.3">
      <c r="A38" s="156"/>
      <c r="B38" s="156"/>
      <c r="C38" s="133"/>
      <c r="D38" s="133"/>
      <c r="E38" s="133"/>
      <c r="F38" s="133"/>
      <c r="G38" s="133"/>
      <c r="H38" s="133"/>
      <c r="I38" s="133"/>
    </row>
    <row r="39" spans="1:9" x14ac:dyDescent="0.2">
      <c r="A39" s="154"/>
      <c r="B39" s="154"/>
      <c r="C39" s="154"/>
      <c r="D39" s="154"/>
      <c r="E39" s="154"/>
      <c r="F39" s="154"/>
      <c r="G39" s="154"/>
      <c r="H39" s="154"/>
      <c r="I39" s="154"/>
    </row>
    <row r="40" spans="1:9" ht="15" x14ac:dyDescent="0.3">
      <c r="A40" s="138" t="s">
        <v>93</v>
      </c>
      <c r="B40" s="138"/>
      <c r="C40" s="133"/>
      <c r="D40" s="133"/>
      <c r="E40" s="133"/>
      <c r="F40" s="133"/>
      <c r="G40" s="133"/>
      <c r="H40" s="133"/>
      <c r="I40" s="133"/>
    </row>
    <row r="41" spans="1:9" ht="15" x14ac:dyDescent="0.3">
      <c r="A41" s="133"/>
      <c r="B41" s="133"/>
      <c r="C41" s="133"/>
      <c r="D41" s="133"/>
      <c r="E41" s="133"/>
      <c r="F41" s="133"/>
      <c r="G41" s="133"/>
      <c r="H41" s="133"/>
      <c r="I41" s="133"/>
    </row>
    <row r="42" spans="1:9" ht="15" x14ac:dyDescent="0.3">
      <c r="A42" s="133"/>
      <c r="B42" s="133"/>
      <c r="C42" s="133"/>
      <c r="D42" s="133"/>
      <c r="E42" s="133"/>
      <c r="F42" s="133"/>
      <c r="G42" s="133"/>
      <c r="H42" s="133"/>
      <c r="I42" s="139"/>
    </row>
    <row r="43" spans="1:9" ht="15" x14ac:dyDescent="0.3">
      <c r="A43" s="138"/>
      <c r="B43" s="138"/>
      <c r="C43" s="138" t="s">
        <v>370</v>
      </c>
      <c r="D43" s="138"/>
      <c r="E43" s="155"/>
      <c r="F43" s="138"/>
      <c r="G43" s="138"/>
      <c r="H43" s="133"/>
      <c r="I43" s="139"/>
    </row>
    <row r="44" spans="1:9" ht="15" x14ac:dyDescent="0.3">
      <c r="A44" s="133"/>
      <c r="B44" s="133"/>
      <c r="C44" s="133" t="s">
        <v>250</v>
      </c>
      <c r="D44" s="133"/>
      <c r="E44" s="133"/>
      <c r="F44" s="133"/>
      <c r="G44" s="133"/>
      <c r="H44" s="133"/>
      <c r="I44" s="139"/>
    </row>
    <row r="45" spans="1:9" x14ac:dyDescent="0.2">
      <c r="A45" s="140"/>
      <c r="B45" s="140"/>
      <c r="C45" s="140" t="s">
        <v>123</v>
      </c>
      <c r="D45" s="140"/>
      <c r="E45" s="140"/>
      <c r="F45" s="140"/>
      <c r="G45" s="140"/>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L43"/>
  <sheetViews>
    <sheetView view="pageBreakPreview" zoomScale="80" zoomScaleSheetLayoutView="80" workbookViewId="0">
      <selection activeCell="L31" sqref="L31"/>
    </sheetView>
  </sheetViews>
  <sheetFormatPr defaultColWidth="9.140625" defaultRowHeight="15" x14ac:dyDescent="0.3"/>
  <cols>
    <col min="1" max="1" width="5.42578125" style="427" customWidth="1"/>
    <col min="2" max="2" width="27.5703125" style="427" customWidth="1"/>
    <col min="3" max="3" width="24.42578125" style="427" customWidth="1"/>
    <col min="4" max="4" width="16.85546875" style="427" customWidth="1"/>
    <col min="5" max="5" width="38.140625" style="427" customWidth="1"/>
    <col min="6" max="6" width="23.28515625" style="427" customWidth="1"/>
    <col min="7" max="7" width="13.7109375" style="427" customWidth="1"/>
    <col min="8" max="8" width="28.85546875" style="427" customWidth="1"/>
    <col min="9" max="9" width="18.5703125" style="427" bestFit="1" customWidth="1"/>
    <col min="10" max="10" width="16.7109375" style="427" customWidth="1"/>
    <col min="11" max="11" width="17.7109375" style="427" customWidth="1"/>
    <col min="12" max="12" width="30.42578125" style="427" customWidth="1"/>
    <col min="13" max="16384" width="9.140625" style="427"/>
  </cols>
  <sheetData>
    <row r="2" spans="1:12" x14ac:dyDescent="0.3">
      <c r="A2" s="725" t="s">
        <v>389</v>
      </c>
      <c r="B2" s="725"/>
      <c r="C2" s="725"/>
      <c r="D2" s="725"/>
      <c r="E2" s="674"/>
      <c r="F2" s="69"/>
      <c r="G2" s="69"/>
      <c r="H2" s="69"/>
      <c r="I2" s="69"/>
      <c r="J2" s="676"/>
      <c r="K2" s="675"/>
      <c r="L2" s="675" t="s">
        <v>94</v>
      </c>
    </row>
    <row r="3" spans="1:12" x14ac:dyDescent="0.3">
      <c r="A3" s="68" t="s">
        <v>124</v>
      </c>
      <c r="B3" s="67"/>
      <c r="C3" s="69"/>
      <c r="D3" s="69"/>
      <c r="E3" s="69"/>
      <c r="F3" s="69"/>
      <c r="G3" s="69"/>
      <c r="H3" s="69"/>
      <c r="I3" s="69"/>
      <c r="J3" s="676"/>
      <c r="K3" s="697" t="str">
        <f>'ფორმა N1'!M2</f>
        <v>01.01.2023-31.12.2023</v>
      </c>
      <c r="L3" s="697"/>
    </row>
    <row r="4" spans="1:12" x14ac:dyDescent="0.3">
      <c r="A4" s="68"/>
      <c r="B4" s="68"/>
      <c r="C4" s="67"/>
      <c r="D4" s="67"/>
      <c r="E4" s="67"/>
      <c r="F4" s="67"/>
      <c r="G4" s="67"/>
      <c r="H4" s="67"/>
      <c r="I4" s="67"/>
      <c r="J4" s="676"/>
      <c r="K4" s="676"/>
      <c r="L4" s="676"/>
    </row>
    <row r="5" spans="1:12" x14ac:dyDescent="0.3">
      <c r="A5" s="69" t="s">
        <v>254</v>
      </c>
      <c r="B5" s="69"/>
      <c r="C5" s="69"/>
      <c r="D5" s="69"/>
      <c r="E5" s="69"/>
      <c r="F5" s="69"/>
      <c r="G5" s="69"/>
      <c r="H5" s="69"/>
      <c r="I5" s="69"/>
      <c r="J5" s="68"/>
      <c r="K5" s="68"/>
      <c r="L5" s="68"/>
    </row>
    <row r="6" spans="1:12" x14ac:dyDescent="0.3">
      <c r="A6" s="72" t="str">
        <f>'ფორმა N1'!D4</f>
        <v>მპგ "ევროპული საქართველო-მოძრაობა თავისუფლებისთვის"</v>
      </c>
      <c r="B6" s="72"/>
      <c r="C6" s="72"/>
      <c r="D6" s="72"/>
      <c r="E6" s="72"/>
      <c r="F6" s="72"/>
      <c r="G6" s="72"/>
      <c r="H6" s="72"/>
      <c r="I6" s="72"/>
      <c r="J6" s="73"/>
      <c r="K6" s="73"/>
    </row>
    <row r="7" spans="1:12" x14ac:dyDescent="0.3">
      <c r="A7" s="69"/>
      <c r="B7" s="69"/>
      <c r="C7" s="69"/>
      <c r="D7" s="69"/>
      <c r="E7" s="69"/>
      <c r="F7" s="69"/>
      <c r="G7" s="69"/>
      <c r="H7" s="69"/>
      <c r="I7" s="69"/>
      <c r="J7" s="68"/>
      <c r="K7" s="68"/>
      <c r="L7" s="68"/>
    </row>
    <row r="8" spans="1:12" x14ac:dyDescent="0.3">
      <c r="A8" s="672"/>
      <c r="B8" s="672"/>
      <c r="C8" s="672"/>
      <c r="D8" s="672"/>
      <c r="E8" s="672"/>
      <c r="F8" s="672"/>
      <c r="G8" s="672"/>
      <c r="H8" s="672"/>
      <c r="I8" s="672"/>
      <c r="J8" s="70"/>
      <c r="K8" s="70"/>
      <c r="L8" s="70"/>
    </row>
    <row r="9" spans="1:12" ht="45" x14ac:dyDescent="0.3">
      <c r="A9" s="80" t="s">
        <v>64</v>
      </c>
      <c r="B9" s="80" t="s">
        <v>390</v>
      </c>
      <c r="C9" s="80" t="s">
        <v>391</v>
      </c>
      <c r="D9" s="80" t="s">
        <v>392</v>
      </c>
      <c r="E9" s="80" t="s">
        <v>393</v>
      </c>
      <c r="F9" s="80" t="s">
        <v>394</v>
      </c>
      <c r="G9" s="80" t="s">
        <v>395</v>
      </c>
      <c r="H9" s="80" t="s">
        <v>416</v>
      </c>
      <c r="I9" s="80" t="s">
        <v>396</v>
      </c>
      <c r="J9" s="80" t="s">
        <v>397</v>
      </c>
      <c r="K9" s="80" t="s">
        <v>398</v>
      </c>
      <c r="L9" s="80" t="s">
        <v>293</v>
      </c>
    </row>
    <row r="10" spans="1:12" s="577" customFormat="1" ht="21" customHeight="1" x14ac:dyDescent="0.3">
      <c r="A10" s="516">
        <v>1</v>
      </c>
      <c r="B10" s="556" t="s">
        <v>609</v>
      </c>
      <c r="C10" s="364" t="s">
        <v>547</v>
      </c>
      <c r="D10" s="578" t="s">
        <v>573</v>
      </c>
      <c r="E10" s="364" t="s">
        <v>548</v>
      </c>
      <c r="F10" s="516" t="s">
        <v>829</v>
      </c>
      <c r="G10" s="523"/>
      <c r="H10" s="364" t="s">
        <v>548</v>
      </c>
      <c r="I10" s="578" t="s">
        <v>549</v>
      </c>
      <c r="J10" s="670"/>
      <c r="K10" s="681">
        <v>1232.21</v>
      </c>
      <c r="L10" s="523"/>
    </row>
    <row r="11" spans="1:12" s="577" customFormat="1" ht="21" customHeight="1" x14ac:dyDescent="0.3">
      <c r="A11" s="516">
        <v>2</v>
      </c>
      <c r="B11" s="556" t="s">
        <v>609</v>
      </c>
      <c r="C11" s="364" t="s">
        <v>547</v>
      </c>
      <c r="D11" s="578" t="s">
        <v>573</v>
      </c>
      <c r="E11" s="364" t="s">
        <v>548</v>
      </c>
      <c r="F11" s="516" t="s">
        <v>830</v>
      </c>
      <c r="G11" s="523"/>
      <c r="H11" s="364" t="s">
        <v>548</v>
      </c>
      <c r="I11" s="578" t="s">
        <v>549</v>
      </c>
      <c r="J11" s="670"/>
      <c r="K11" s="681">
        <v>2376</v>
      </c>
      <c r="L11" s="523"/>
    </row>
    <row r="12" spans="1:12" s="577" customFormat="1" ht="21" customHeight="1" x14ac:dyDescent="0.3">
      <c r="A12" s="516">
        <v>3</v>
      </c>
      <c r="B12" s="556" t="s">
        <v>609</v>
      </c>
      <c r="C12" s="364" t="s">
        <v>547</v>
      </c>
      <c r="D12" s="578" t="s">
        <v>573</v>
      </c>
      <c r="E12" s="364" t="s">
        <v>548</v>
      </c>
      <c r="F12" s="516" t="s">
        <v>831</v>
      </c>
      <c r="G12" s="523"/>
      <c r="H12" s="364" t="s">
        <v>548</v>
      </c>
      <c r="I12" s="578" t="s">
        <v>549</v>
      </c>
      <c r="J12" s="670"/>
      <c r="K12" s="681">
        <v>783.04</v>
      </c>
      <c r="L12" s="523"/>
    </row>
    <row r="13" spans="1:12" s="577" customFormat="1" ht="21" customHeight="1" x14ac:dyDescent="0.3">
      <c r="A13" s="516">
        <v>4</v>
      </c>
      <c r="B13" s="556" t="s">
        <v>609</v>
      </c>
      <c r="C13" s="364" t="s">
        <v>547</v>
      </c>
      <c r="D13" s="578" t="s">
        <v>573</v>
      </c>
      <c r="E13" s="364" t="s">
        <v>548</v>
      </c>
      <c r="F13" s="516" t="s">
        <v>840</v>
      </c>
      <c r="G13" s="523"/>
      <c r="H13" s="364" t="s">
        <v>548</v>
      </c>
      <c r="I13" s="578" t="s">
        <v>549</v>
      </c>
      <c r="J13" s="670"/>
      <c r="K13" s="681">
        <v>1671.05</v>
      </c>
      <c r="L13" s="523"/>
    </row>
    <row r="14" spans="1:12" s="577" customFormat="1" ht="21" customHeight="1" x14ac:dyDescent="0.3">
      <c r="A14" s="516">
        <v>5</v>
      </c>
      <c r="B14" s="631" t="s">
        <v>322</v>
      </c>
      <c r="C14" s="556" t="s">
        <v>553</v>
      </c>
      <c r="D14" s="578" t="s">
        <v>554</v>
      </c>
      <c r="E14" s="671" t="s">
        <v>548</v>
      </c>
      <c r="F14" s="77"/>
      <c r="G14" s="523"/>
      <c r="H14" s="364" t="s">
        <v>548</v>
      </c>
      <c r="I14" s="629" t="s">
        <v>550</v>
      </c>
      <c r="J14" s="670"/>
      <c r="K14" s="551">
        <v>300</v>
      </c>
      <c r="L14" s="556" t="s">
        <v>611</v>
      </c>
    </row>
    <row r="15" spans="1:12" s="577" customFormat="1" ht="21" customHeight="1" x14ac:dyDescent="0.3">
      <c r="A15" s="516">
        <v>6</v>
      </c>
      <c r="B15" s="631" t="s">
        <v>322</v>
      </c>
      <c r="C15" s="556" t="s">
        <v>553</v>
      </c>
      <c r="D15" s="578" t="s">
        <v>554</v>
      </c>
      <c r="E15" s="671" t="s">
        <v>548</v>
      </c>
      <c r="F15" s="77"/>
      <c r="G15" s="523"/>
      <c r="H15" s="364" t="s">
        <v>548</v>
      </c>
      <c r="I15" s="629" t="s">
        <v>550</v>
      </c>
      <c r="J15" s="670"/>
      <c r="K15" s="551">
        <v>1000</v>
      </c>
      <c r="L15" s="556" t="s">
        <v>803</v>
      </c>
    </row>
    <row r="16" spans="1:12" s="577" customFormat="1" ht="21" customHeight="1" x14ac:dyDescent="0.3">
      <c r="A16" s="516">
        <v>7</v>
      </c>
      <c r="B16" s="631" t="s">
        <v>322</v>
      </c>
      <c r="C16" s="556" t="s">
        <v>551</v>
      </c>
      <c r="D16" s="578" t="s">
        <v>552</v>
      </c>
      <c r="E16" s="671" t="s">
        <v>548</v>
      </c>
      <c r="F16" s="77"/>
      <c r="G16" s="523"/>
      <c r="H16" s="364" t="s">
        <v>548</v>
      </c>
      <c r="I16" s="578" t="s">
        <v>549</v>
      </c>
      <c r="J16" s="670"/>
      <c r="K16" s="551">
        <v>200</v>
      </c>
      <c r="L16" s="556" t="s">
        <v>804</v>
      </c>
    </row>
    <row r="17" spans="1:12" s="577" customFormat="1" ht="21" customHeight="1" x14ac:dyDescent="0.3">
      <c r="A17" s="516">
        <v>8</v>
      </c>
      <c r="B17" s="631" t="s">
        <v>322</v>
      </c>
      <c r="C17" s="556" t="s">
        <v>610</v>
      </c>
      <c r="D17" s="682">
        <v>405409525</v>
      </c>
      <c r="E17" s="671" t="s">
        <v>548</v>
      </c>
      <c r="F17" s="77"/>
      <c r="G17" s="523"/>
      <c r="H17" s="364" t="s">
        <v>548</v>
      </c>
      <c r="I17" s="578" t="s">
        <v>549</v>
      </c>
      <c r="J17" s="670"/>
      <c r="K17" s="551">
        <v>6000</v>
      </c>
      <c r="L17" s="556" t="s">
        <v>801</v>
      </c>
    </row>
    <row r="18" spans="1:12" s="577" customFormat="1" ht="21" customHeight="1" x14ac:dyDescent="0.3">
      <c r="A18" s="516">
        <v>9</v>
      </c>
      <c r="B18" s="631" t="s">
        <v>322</v>
      </c>
      <c r="C18" s="556" t="s">
        <v>551</v>
      </c>
      <c r="D18" s="578" t="s">
        <v>552</v>
      </c>
      <c r="E18" s="671" t="s">
        <v>548</v>
      </c>
      <c r="F18" s="77"/>
      <c r="G18" s="523"/>
      <c r="H18" s="364" t="s">
        <v>548</v>
      </c>
      <c r="I18" s="578" t="s">
        <v>549</v>
      </c>
      <c r="J18" s="670"/>
      <c r="K18" s="551">
        <v>200</v>
      </c>
      <c r="L18" s="556" t="s">
        <v>804</v>
      </c>
    </row>
    <row r="19" spans="1:12" s="577" customFormat="1" ht="21" customHeight="1" x14ac:dyDescent="0.3">
      <c r="A19" s="516">
        <v>10</v>
      </c>
      <c r="B19" s="631" t="s">
        <v>322</v>
      </c>
      <c r="C19" s="556" t="s">
        <v>551</v>
      </c>
      <c r="D19" s="578" t="s">
        <v>552</v>
      </c>
      <c r="E19" s="671" t="s">
        <v>548</v>
      </c>
      <c r="F19" s="77"/>
      <c r="G19" s="523"/>
      <c r="H19" s="364" t="s">
        <v>548</v>
      </c>
      <c r="I19" s="578" t="s">
        <v>549</v>
      </c>
      <c r="J19" s="670"/>
      <c r="K19" s="551">
        <v>250</v>
      </c>
      <c r="L19" s="556" t="s">
        <v>804</v>
      </c>
    </row>
    <row r="20" spans="1:12" s="577" customFormat="1" ht="21" customHeight="1" x14ac:dyDescent="0.3">
      <c r="A20" s="516">
        <v>11</v>
      </c>
      <c r="B20" s="631" t="s">
        <v>322</v>
      </c>
      <c r="C20" s="556" t="s">
        <v>794</v>
      </c>
      <c r="D20" s="682">
        <v>435432970</v>
      </c>
      <c r="E20" s="671" t="s">
        <v>548</v>
      </c>
      <c r="F20" s="77"/>
      <c r="G20" s="523"/>
      <c r="H20" s="364" t="s">
        <v>548</v>
      </c>
      <c r="I20" s="629" t="s">
        <v>550</v>
      </c>
      <c r="J20" s="670"/>
      <c r="K20" s="551">
        <v>5605</v>
      </c>
      <c r="L20" s="556" t="s">
        <v>805</v>
      </c>
    </row>
    <row r="21" spans="1:12" s="577" customFormat="1" ht="21" customHeight="1" x14ac:dyDescent="0.3">
      <c r="A21" s="516">
        <v>12</v>
      </c>
      <c r="B21" s="631" t="s">
        <v>322</v>
      </c>
      <c r="C21" s="556" t="s">
        <v>551</v>
      </c>
      <c r="D21" s="578" t="s">
        <v>552</v>
      </c>
      <c r="E21" s="671" t="s">
        <v>548</v>
      </c>
      <c r="F21" s="77"/>
      <c r="G21" s="523"/>
      <c r="H21" s="364" t="s">
        <v>548</v>
      </c>
      <c r="I21" s="578" t="s">
        <v>549</v>
      </c>
      <c r="J21" s="670"/>
      <c r="K21" s="551">
        <v>200</v>
      </c>
      <c r="L21" s="556" t="s">
        <v>804</v>
      </c>
    </row>
    <row r="22" spans="1:12" s="577" customFormat="1" ht="21" customHeight="1" x14ac:dyDescent="0.3">
      <c r="A22" s="516">
        <v>13</v>
      </c>
      <c r="B22" s="631" t="s">
        <v>322</v>
      </c>
      <c r="C22" s="556" t="s">
        <v>553</v>
      </c>
      <c r="D22" s="578" t="s">
        <v>554</v>
      </c>
      <c r="E22" s="671" t="s">
        <v>548</v>
      </c>
      <c r="F22" s="77"/>
      <c r="G22" s="523"/>
      <c r="H22" s="364" t="s">
        <v>548</v>
      </c>
      <c r="I22" s="629" t="s">
        <v>550</v>
      </c>
      <c r="J22" s="670"/>
      <c r="K22" s="551">
        <v>800</v>
      </c>
      <c r="L22" s="556" t="s">
        <v>806</v>
      </c>
    </row>
    <row r="23" spans="1:12" s="577" customFormat="1" ht="21" customHeight="1" x14ac:dyDescent="0.3">
      <c r="A23" s="516">
        <v>14</v>
      </c>
      <c r="B23" s="631" t="s">
        <v>322</v>
      </c>
      <c r="C23" s="556" t="s">
        <v>553</v>
      </c>
      <c r="D23" s="578" t="s">
        <v>554</v>
      </c>
      <c r="E23" s="671" t="s">
        <v>548</v>
      </c>
      <c r="F23" s="77"/>
      <c r="G23" s="523"/>
      <c r="H23" s="364" t="s">
        <v>548</v>
      </c>
      <c r="I23" s="629" t="s">
        <v>550</v>
      </c>
      <c r="J23" s="670"/>
      <c r="K23" s="551">
        <v>1000</v>
      </c>
      <c r="L23" s="556" t="s">
        <v>806</v>
      </c>
    </row>
    <row r="24" spans="1:12" s="577" customFormat="1" ht="21" customHeight="1" x14ac:dyDescent="0.3">
      <c r="A24" s="516">
        <v>15</v>
      </c>
      <c r="B24" s="631" t="s">
        <v>322</v>
      </c>
      <c r="C24" s="556" t="s">
        <v>795</v>
      </c>
      <c r="D24" s="682">
        <v>405433623</v>
      </c>
      <c r="E24" s="671" t="s">
        <v>548</v>
      </c>
      <c r="F24" s="77"/>
      <c r="G24" s="523"/>
      <c r="H24" s="364" t="s">
        <v>548</v>
      </c>
      <c r="I24" s="629" t="s">
        <v>550</v>
      </c>
      <c r="J24" s="670"/>
      <c r="K24" s="551">
        <v>58</v>
      </c>
      <c r="L24" s="556" t="s">
        <v>611</v>
      </c>
    </row>
    <row r="25" spans="1:12" s="577" customFormat="1" ht="21" customHeight="1" x14ac:dyDescent="0.3">
      <c r="A25" s="516">
        <v>16</v>
      </c>
      <c r="B25" s="631" t="s">
        <v>322</v>
      </c>
      <c r="C25" s="556" t="s">
        <v>796</v>
      </c>
      <c r="D25" s="682">
        <v>404384395</v>
      </c>
      <c r="E25" s="671" t="s">
        <v>548</v>
      </c>
      <c r="F25" s="77"/>
      <c r="G25" s="523"/>
      <c r="H25" s="364" t="s">
        <v>548</v>
      </c>
      <c r="I25" s="629" t="s">
        <v>550</v>
      </c>
      <c r="J25" s="670"/>
      <c r="K25" s="551">
        <v>344</v>
      </c>
      <c r="L25" s="556" t="s">
        <v>807</v>
      </c>
    </row>
    <row r="26" spans="1:12" s="577" customFormat="1" ht="21" customHeight="1" x14ac:dyDescent="0.3">
      <c r="A26" s="516">
        <v>17</v>
      </c>
      <c r="B26" s="631" t="s">
        <v>322</v>
      </c>
      <c r="C26" s="556" t="s">
        <v>794</v>
      </c>
      <c r="D26" s="682">
        <v>435432970</v>
      </c>
      <c r="E26" s="671" t="s">
        <v>548</v>
      </c>
      <c r="F26" s="77"/>
      <c r="G26" s="523"/>
      <c r="H26" s="364" t="s">
        <v>548</v>
      </c>
      <c r="I26" s="629" t="s">
        <v>550</v>
      </c>
      <c r="J26" s="670"/>
      <c r="K26" s="551">
        <v>105</v>
      </c>
      <c r="L26" s="556" t="s">
        <v>555</v>
      </c>
    </row>
    <row r="27" spans="1:12" s="577" customFormat="1" ht="21" customHeight="1" x14ac:dyDescent="0.3">
      <c r="A27" s="516">
        <v>18</v>
      </c>
      <c r="B27" s="631" t="s">
        <v>322</v>
      </c>
      <c r="C27" s="556" t="s">
        <v>551</v>
      </c>
      <c r="D27" s="578" t="s">
        <v>552</v>
      </c>
      <c r="E27" s="671" t="s">
        <v>548</v>
      </c>
      <c r="F27" s="77"/>
      <c r="G27" s="523"/>
      <c r="H27" s="364" t="s">
        <v>548</v>
      </c>
      <c r="I27" s="578" t="s">
        <v>549</v>
      </c>
      <c r="J27" s="670"/>
      <c r="K27" s="551">
        <v>200</v>
      </c>
      <c r="L27" s="556" t="s">
        <v>804</v>
      </c>
    </row>
    <row r="28" spans="1:12" ht="21.75" customHeight="1" x14ac:dyDescent="0.3">
      <c r="A28" s="88"/>
      <c r="B28" s="425"/>
      <c r="C28" s="88"/>
      <c r="D28" s="88"/>
      <c r="E28" s="88"/>
      <c r="F28" s="364"/>
      <c r="G28" s="77"/>
      <c r="H28" s="88"/>
      <c r="I28" s="88"/>
      <c r="J28" s="4"/>
      <c r="K28" s="426"/>
      <c r="L28" s="77"/>
    </row>
    <row r="29" spans="1:12" ht="21.75" customHeight="1" x14ac:dyDescent="0.3">
      <c r="A29" s="88"/>
      <c r="B29" s="425"/>
      <c r="C29" s="88"/>
      <c r="D29" s="88"/>
      <c r="E29" s="88"/>
      <c r="F29" s="364"/>
      <c r="G29" s="77"/>
      <c r="H29" s="88"/>
      <c r="I29" s="88"/>
      <c r="J29" s="4"/>
      <c r="K29" s="426"/>
      <c r="L29" s="77"/>
    </row>
    <row r="30" spans="1:12" x14ac:dyDescent="0.3">
      <c r="A30" s="77" t="s">
        <v>256</v>
      </c>
      <c r="B30" s="425"/>
      <c r="C30" s="77"/>
      <c r="D30" s="77"/>
      <c r="E30" s="77"/>
      <c r="F30" s="77"/>
      <c r="G30" s="77"/>
      <c r="H30" s="77"/>
      <c r="I30" s="77"/>
      <c r="J30" s="4"/>
      <c r="K30" s="4"/>
      <c r="L30" s="77"/>
    </row>
    <row r="31" spans="1:12" x14ac:dyDescent="0.3">
      <c r="A31" s="77"/>
      <c r="B31" s="425"/>
      <c r="C31" s="89"/>
      <c r="D31" s="89"/>
      <c r="E31" s="89"/>
      <c r="F31" s="89"/>
      <c r="G31" s="77"/>
      <c r="H31" s="77"/>
      <c r="I31" s="77"/>
      <c r="J31" s="77" t="s">
        <v>399</v>
      </c>
      <c r="K31" s="76">
        <f>SUM(K10:K30)</f>
        <v>22324.3</v>
      </c>
      <c r="L31" s="77"/>
    </row>
    <row r="32" spans="1:12" x14ac:dyDescent="0.3">
      <c r="A32" s="155"/>
      <c r="B32" s="155"/>
      <c r="C32" s="155"/>
      <c r="D32" s="155"/>
      <c r="E32" s="155"/>
      <c r="F32" s="155"/>
      <c r="G32" s="155"/>
      <c r="H32" s="155"/>
      <c r="I32" s="155"/>
      <c r="J32" s="155"/>
      <c r="K32" s="133"/>
    </row>
    <row r="33" spans="1:12" ht="26.25" customHeight="1" x14ac:dyDescent="0.3">
      <c r="A33" s="729" t="s">
        <v>501</v>
      </c>
      <c r="B33" s="729"/>
      <c r="C33" s="729"/>
      <c r="D33" s="729"/>
      <c r="E33" s="729"/>
      <c r="F33" s="729"/>
      <c r="G33" s="729"/>
      <c r="H33" s="729"/>
      <c r="I33" s="729"/>
      <c r="J33" s="729"/>
      <c r="K33" s="729"/>
      <c r="L33" s="729"/>
    </row>
    <row r="34" spans="1:12" x14ac:dyDescent="0.3">
      <c r="A34" s="722" t="s">
        <v>462</v>
      </c>
      <c r="B34" s="722"/>
      <c r="C34" s="722"/>
      <c r="D34" s="722"/>
      <c r="E34" s="722"/>
      <c r="F34" s="722"/>
      <c r="G34" s="722"/>
      <c r="H34" s="722"/>
      <c r="I34" s="722"/>
      <c r="J34" s="722"/>
      <c r="K34" s="722"/>
      <c r="L34" s="722"/>
    </row>
    <row r="35" spans="1:12" x14ac:dyDescent="0.3">
      <c r="A35" s="722" t="s">
        <v>483</v>
      </c>
      <c r="B35" s="722"/>
      <c r="C35" s="722"/>
      <c r="D35" s="722"/>
      <c r="E35" s="722"/>
      <c r="F35" s="722"/>
      <c r="G35" s="722"/>
      <c r="H35" s="722"/>
      <c r="I35" s="722"/>
      <c r="J35" s="722"/>
      <c r="K35" s="722"/>
      <c r="L35" s="722"/>
    </row>
    <row r="36" spans="1:12" x14ac:dyDescent="0.3">
      <c r="A36" s="722" t="s">
        <v>471</v>
      </c>
      <c r="B36" s="722"/>
      <c r="C36" s="722"/>
      <c r="D36" s="722"/>
      <c r="E36" s="722"/>
      <c r="F36" s="722"/>
      <c r="G36" s="722"/>
      <c r="H36" s="722"/>
      <c r="I36" s="722"/>
      <c r="J36" s="722"/>
      <c r="K36" s="722"/>
      <c r="L36" s="722"/>
    </row>
    <row r="37" spans="1:12" ht="34.5" customHeight="1" x14ac:dyDescent="0.3">
      <c r="A37" s="723" t="s">
        <v>464</v>
      </c>
      <c r="B37" s="723"/>
      <c r="C37" s="723"/>
      <c r="D37" s="723"/>
      <c r="E37" s="723"/>
      <c r="F37" s="723"/>
      <c r="G37" s="723"/>
      <c r="H37" s="723"/>
      <c r="I37" s="723"/>
      <c r="J37" s="723"/>
      <c r="K37" s="723"/>
      <c r="L37" s="723"/>
    </row>
    <row r="38" spans="1:12" s="460" customFormat="1" ht="15" customHeight="1" x14ac:dyDescent="0.3">
      <c r="A38" s="741"/>
      <c r="B38" s="741"/>
      <c r="C38" s="741"/>
      <c r="D38" s="741"/>
      <c r="E38" s="741"/>
      <c r="F38" s="741"/>
      <c r="G38" s="741"/>
      <c r="H38" s="741"/>
      <c r="I38" s="741"/>
      <c r="J38" s="741"/>
      <c r="K38" s="741"/>
      <c r="L38" s="741"/>
    </row>
    <row r="39" spans="1:12" x14ac:dyDescent="0.3">
      <c r="A39" s="740" t="s">
        <v>93</v>
      </c>
      <c r="B39" s="740"/>
      <c r="C39" s="312"/>
      <c r="D39" s="313"/>
      <c r="E39" s="313"/>
      <c r="F39" s="312"/>
      <c r="G39" s="312"/>
      <c r="H39" s="312"/>
      <c r="I39" s="312"/>
      <c r="J39" s="312"/>
      <c r="K39" s="133"/>
    </row>
    <row r="40" spans="1:12" x14ac:dyDescent="0.3">
      <c r="A40" s="312"/>
      <c r="B40" s="313"/>
      <c r="C40" s="312"/>
      <c r="D40" s="313"/>
      <c r="E40" s="313"/>
      <c r="F40" s="312"/>
      <c r="G40" s="312"/>
      <c r="H40" s="312"/>
      <c r="I40" s="312"/>
      <c r="J40" s="314"/>
      <c r="K40" s="133"/>
    </row>
    <row r="41" spans="1:12" x14ac:dyDescent="0.3">
      <c r="A41" s="312"/>
      <c r="B41" s="313"/>
      <c r="C41" s="726" t="s">
        <v>248</v>
      </c>
      <c r="D41" s="726"/>
      <c r="E41" s="673"/>
      <c r="F41" s="315"/>
      <c r="G41" s="727" t="s">
        <v>400</v>
      </c>
      <c r="H41" s="727"/>
      <c r="I41" s="727"/>
      <c r="J41" s="316"/>
      <c r="K41" s="133"/>
    </row>
    <row r="42" spans="1:12" x14ac:dyDescent="0.3">
      <c r="A42" s="312"/>
      <c r="B42" s="313"/>
      <c r="C42" s="312"/>
      <c r="D42" s="313"/>
      <c r="E42" s="313"/>
      <c r="F42" s="312"/>
      <c r="G42" s="728"/>
      <c r="H42" s="728"/>
      <c r="I42" s="728"/>
      <c r="J42" s="316"/>
      <c r="K42" s="133"/>
    </row>
    <row r="43" spans="1:12" x14ac:dyDescent="0.3">
      <c r="A43" s="312"/>
      <c r="B43" s="313"/>
      <c r="C43" s="724" t="s">
        <v>123</v>
      </c>
      <c r="D43" s="724"/>
      <c r="E43" s="673"/>
      <c r="F43" s="315"/>
      <c r="G43" s="312"/>
      <c r="H43" s="312"/>
      <c r="I43" s="312"/>
      <c r="J43" s="312"/>
      <c r="K43" s="133"/>
    </row>
  </sheetData>
  <mergeCells count="12">
    <mergeCell ref="C43:D43"/>
    <mergeCell ref="A2:D2"/>
    <mergeCell ref="K3:L3"/>
    <mergeCell ref="A39:B39"/>
    <mergeCell ref="C41:D41"/>
    <mergeCell ref="G41:I42"/>
    <mergeCell ref="A33:L33"/>
    <mergeCell ref="A34:L34"/>
    <mergeCell ref="A35:L35"/>
    <mergeCell ref="A36:L36"/>
    <mergeCell ref="A37:L37"/>
    <mergeCell ref="A38:L38"/>
  </mergeCells>
  <dataValidations count="1">
    <dataValidation type="list" allowBlank="1" showInputMessage="1" showErrorMessage="1" sqref="B14:B31">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D93"/>
  <sheetViews>
    <sheetView showGridLines="0" view="pageBreakPreview" zoomScale="90" zoomScaleNormal="100" zoomScaleSheetLayoutView="90" workbookViewId="0">
      <selection activeCell="F31" sqref="F31"/>
    </sheetView>
  </sheetViews>
  <sheetFormatPr defaultColWidth="9.140625" defaultRowHeight="15" x14ac:dyDescent="0.3"/>
  <cols>
    <col min="1" max="1" width="12.85546875" style="25" customWidth="1"/>
    <col min="2" max="2" width="65.5703125" style="24" customWidth="1"/>
    <col min="3" max="4" width="14.85546875" style="2" customWidth="1"/>
    <col min="5" max="16384" width="9.140625" style="2"/>
  </cols>
  <sheetData>
    <row r="1" spans="1:4" x14ac:dyDescent="0.3">
      <c r="A1" s="67" t="s">
        <v>500</v>
      </c>
      <c r="B1" s="104"/>
      <c r="C1" s="742" t="s">
        <v>182</v>
      </c>
      <c r="D1" s="742"/>
    </row>
    <row r="2" spans="1:4" x14ac:dyDescent="0.3">
      <c r="A2" s="68" t="s">
        <v>124</v>
      </c>
      <c r="B2" s="104"/>
      <c r="C2" s="69"/>
      <c r="D2" s="153" t="str">
        <f>'ფორმა N1'!M2</f>
        <v>01.01.2023-31.12.2023</v>
      </c>
    </row>
    <row r="3" spans="1:4" x14ac:dyDescent="0.3">
      <c r="A3" s="100"/>
      <c r="B3" s="104"/>
      <c r="C3" s="69"/>
      <c r="D3" s="69"/>
    </row>
    <row r="4" spans="1:4" x14ac:dyDescent="0.3">
      <c r="A4" s="68" t="str">
        <f>'ფორმა N2'!A4</f>
        <v>ანგარიშვალდებული პირის დასახელება:</v>
      </c>
      <c r="B4" s="68"/>
      <c r="C4" s="68"/>
      <c r="D4" s="68"/>
    </row>
    <row r="5" spans="1:4" x14ac:dyDescent="0.3">
      <c r="A5" s="102" t="str">
        <f>'ფორმა N1'!D4</f>
        <v>მპგ "ევროპული საქართველო-მოძრაობა თავისუფლებისთვის"</v>
      </c>
      <c r="B5" s="103"/>
      <c r="C5" s="103"/>
      <c r="D5" s="53"/>
    </row>
    <row r="6" spans="1:4" x14ac:dyDescent="0.3">
      <c r="A6" s="69"/>
      <c r="B6" s="68"/>
      <c r="C6" s="68"/>
      <c r="D6" s="68"/>
    </row>
    <row r="7" spans="1:4" x14ac:dyDescent="0.3">
      <c r="A7" s="99"/>
      <c r="B7" s="105"/>
      <c r="C7" s="106"/>
      <c r="D7" s="106"/>
    </row>
    <row r="8" spans="1:4" ht="45" x14ac:dyDescent="0.3">
      <c r="A8" s="107" t="s">
        <v>97</v>
      </c>
      <c r="B8" s="107" t="s">
        <v>174</v>
      </c>
      <c r="C8" s="107" t="s">
        <v>282</v>
      </c>
      <c r="D8" s="107" t="s">
        <v>238</v>
      </c>
    </row>
    <row r="9" spans="1:4" x14ac:dyDescent="0.3">
      <c r="A9" s="43"/>
      <c r="B9" s="44"/>
      <c r="C9" s="128"/>
      <c r="D9" s="128"/>
    </row>
    <row r="10" spans="1:4" x14ac:dyDescent="0.3">
      <c r="A10" s="45" t="s">
        <v>175</v>
      </c>
      <c r="B10" s="46"/>
      <c r="C10" s="108">
        <f>SUM(C11,C34)</f>
        <v>99612.459999999992</v>
      </c>
      <c r="D10" s="108">
        <f>SUM(D11,D34)</f>
        <v>99433.83</v>
      </c>
    </row>
    <row r="11" spans="1:4" x14ac:dyDescent="0.3">
      <c r="A11" s="47" t="s">
        <v>176</v>
      </c>
      <c r="B11" s="48"/>
      <c r="C11" s="75">
        <f>SUM(C12:C32)</f>
        <v>35132.879999999997</v>
      </c>
      <c r="D11" s="75">
        <f>SUM(D12:D32)</f>
        <v>46154.239999999998</v>
      </c>
    </row>
    <row r="12" spans="1:4" x14ac:dyDescent="0.3">
      <c r="A12" s="51">
        <v>1110</v>
      </c>
      <c r="B12" s="50" t="s">
        <v>126</v>
      </c>
      <c r="C12" s="8"/>
      <c r="D12" s="8"/>
    </row>
    <row r="13" spans="1:4" x14ac:dyDescent="0.3">
      <c r="A13" s="51">
        <v>1120</v>
      </c>
      <c r="B13" s="50" t="s">
        <v>127</v>
      </c>
      <c r="C13" s="8"/>
      <c r="D13" s="8"/>
    </row>
    <row r="14" spans="1:4" x14ac:dyDescent="0.3">
      <c r="A14" s="51">
        <v>1211</v>
      </c>
      <c r="B14" s="50" t="s">
        <v>128</v>
      </c>
      <c r="C14" s="554">
        <v>17124.28</v>
      </c>
      <c r="D14" s="579">
        <v>28373.439999999999</v>
      </c>
    </row>
    <row r="15" spans="1:4" x14ac:dyDescent="0.3">
      <c r="A15" s="51">
        <v>1212</v>
      </c>
      <c r="B15" s="50" t="s">
        <v>129</v>
      </c>
      <c r="C15" s="8"/>
      <c r="D15" s="579"/>
    </row>
    <row r="16" spans="1:4" x14ac:dyDescent="0.3">
      <c r="A16" s="51">
        <v>1213</v>
      </c>
      <c r="B16" s="50" t="s">
        <v>130</v>
      </c>
      <c r="C16" s="8"/>
      <c r="D16" s="8"/>
    </row>
    <row r="17" spans="1:4" x14ac:dyDescent="0.3">
      <c r="A17" s="51">
        <v>1214</v>
      </c>
      <c r="B17" s="50" t="s">
        <v>131</v>
      </c>
      <c r="C17" s="8"/>
      <c r="D17" s="8"/>
    </row>
    <row r="18" spans="1:4" x14ac:dyDescent="0.3">
      <c r="A18" s="51">
        <v>1215</v>
      </c>
      <c r="B18" s="50" t="s">
        <v>132</v>
      </c>
      <c r="C18" s="8"/>
      <c r="D18" s="8"/>
    </row>
    <row r="19" spans="1:4" x14ac:dyDescent="0.3">
      <c r="A19" s="51">
        <v>1300</v>
      </c>
      <c r="B19" s="50" t="s">
        <v>133</v>
      </c>
      <c r="C19" s="8"/>
      <c r="D19" s="8"/>
    </row>
    <row r="20" spans="1:4" x14ac:dyDescent="0.3">
      <c r="A20" s="51">
        <v>1410</v>
      </c>
      <c r="B20" s="50" t="s">
        <v>134</v>
      </c>
      <c r="C20" s="8"/>
      <c r="D20" s="8"/>
    </row>
    <row r="21" spans="1:4" x14ac:dyDescent="0.3">
      <c r="A21" s="51">
        <v>1421</v>
      </c>
      <c r="B21" s="50" t="s">
        <v>135</v>
      </c>
      <c r="C21" s="8"/>
      <c r="D21" s="8"/>
    </row>
    <row r="22" spans="1:4" x14ac:dyDescent="0.3">
      <c r="A22" s="51">
        <v>1422</v>
      </c>
      <c r="B22" s="50" t="s">
        <v>136</v>
      </c>
      <c r="C22" s="8"/>
      <c r="D22" s="8"/>
    </row>
    <row r="23" spans="1:4" x14ac:dyDescent="0.3">
      <c r="A23" s="51">
        <v>1423</v>
      </c>
      <c r="B23" s="50" t="s">
        <v>137</v>
      </c>
      <c r="C23" s="482"/>
      <c r="D23" s="8"/>
    </row>
    <row r="24" spans="1:4" x14ac:dyDescent="0.3">
      <c r="A24" s="51">
        <v>1431</v>
      </c>
      <c r="B24" s="50" t="s">
        <v>138</v>
      </c>
      <c r="C24" s="8"/>
      <c r="D24" s="8"/>
    </row>
    <row r="25" spans="1:4" x14ac:dyDescent="0.3">
      <c r="A25" s="51">
        <v>1432</v>
      </c>
      <c r="B25" s="50" t="s">
        <v>139</v>
      </c>
      <c r="C25" s="8"/>
      <c r="D25" s="8"/>
    </row>
    <row r="26" spans="1:4" x14ac:dyDescent="0.3">
      <c r="A26" s="51">
        <v>1433</v>
      </c>
      <c r="B26" s="50" t="s">
        <v>140</v>
      </c>
      <c r="C26" s="378"/>
      <c r="D26" s="378"/>
    </row>
    <row r="27" spans="1:4" x14ac:dyDescent="0.3">
      <c r="A27" s="51">
        <v>1441</v>
      </c>
      <c r="B27" s="50" t="s">
        <v>141</v>
      </c>
      <c r="C27" s="378"/>
      <c r="D27" s="378"/>
    </row>
    <row r="28" spans="1:4" x14ac:dyDescent="0.3">
      <c r="A28" s="51">
        <v>1442</v>
      </c>
      <c r="B28" s="50" t="s">
        <v>142</v>
      </c>
      <c r="C28" s="378">
        <f>24.57+1002.43+889</f>
        <v>1916</v>
      </c>
      <c r="D28" s="378">
        <f>24.57+774.63+889</f>
        <v>1688.2</v>
      </c>
    </row>
    <row r="29" spans="1:4" x14ac:dyDescent="0.3">
      <c r="A29" s="51">
        <v>1443</v>
      </c>
      <c r="B29" s="50" t="s">
        <v>143</v>
      </c>
      <c r="C29" s="8"/>
      <c r="D29" s="8"/>
    </row>
    <row r="30" spans="1:4" x14ac:dyDescent="0.3">
      <c r="A30" s="51">
        <v>1444</v>
      </c>
      <c r="B30" s="50" t="s">
        <v>144</v>
      </c>
      <c r="C30" s="8"/>
      <c r="D30" s="8"/>
    </row>
    <row r="31" spans="1:4" x14ac:dyDescent="0.3">
      <c r="A31" s="51">
        <v>1445</v>
      </c>
      <c r="B31" s="50" t="s">
        <v>145</v>
      </c>
      <c r="C31" s="8"/>
      <c r="D31" s="8"/>
    </row>
    <row r="32" spans="1:4" x14ac:dyDescent="0.3">
      <c r="A32" s="51">
        <v>1446</v>
      </c>
      <c r="B32" s="50" t="s">
        <v>146</v>
      </c>
      <c r="C32" s="539">
        <f>606.15+0.32+13213.17+148.54+124.41+1800+0.01+200</f>
        <v>16092.6</v>
      </c>
      <c r="D32" s="539">
        <f>606.15+0.32+13213.17+148.54+124.41+1800+0.01+200</f>
        <v>16092.6</v>
      </c>
    </row>
    <row r="33" spans="1:4" x14ac:dyDescent="0.3">
      <c r="A33" s="26"/>
    </row>
    <row r="34" spans="1:4" x14ac:dyDescent="0.3">
      <c r="A34" s="52" t="s">
        <v>177</v>
      </c>
      <c r="B34" s="50"/>
      <c r="C34" s="75">
        <f>SUM(C35:C42)</f>
        <v>64479.58</v>
      </c>
      <c r="D34" s="75">
        <f>SUM(D35:D42)</f>
        <v>53279.590000000004</v>
      </c>
    </row>
    <row r="35" spans="1:4" x14ac:dyDescent="0.3">
      <c r="A35" s="51">
        <v>2110</v>
      </c>
      <c r="B35" s="50" t="s">
        <v>86</v>
      </c>
      <c r="C35" s="8"/>
      <c r="D35" s="8"/>
    </row>
    <row r="36" spans="1:4" x14ac:dyDescent="0.3">
      <c r="A36" s="51">
        <v>2120</v>
      </c>
      <c r="B36" s="50" t="s">
        <v>147</v>
      </c>
      <c r="C36" s="378">
        <f>3675+13365.76+1680+13437.5</f>
        <v>32158.260000000002</v>
      </c>
      <c r="D36" s="378">
        <f>14631.25+1400+10024.32</f>
        <v>26055.57</v>
      </c>
    </row>
    <row r="37" spans="1:4" x14ac:dyDescent="0.3">
      <c r="A37" s="51">
        <v>2130</v>
      </c>
      <c r="B37" s="50" t="s">
        <v>87</v>
      </c>
      <c r="C37" s="378">
        <f>536.56+8976.56+12294+196.8+10019.6</f>
        <v>32023.519999999997</v>
      </c>
      <c r="D37" s="378">
        <f>402.42+9570+9409.2+7397+147.6</f>
        <v>26926.22</v>
      </c>
    </row>
    <row r="38" spans="1:4" x14ac:dyDescent="0.3">
      <c r="A38" s="51">
        <v>2140</v>
      </c>
      <c r="B38" s="50" t="s">
        <v>358</v>
      </c>
      <c r="C38" s="378"/>
      <c r="D38" s="378"/>
    </row>
    <row r="39" spans="1:4" x14ac:dyDescent="0.3">
      <c r="A39" s="51">
        <v>2150</v>
      </c>
      <c r="B39" s="50" t="s">
        <v>361</v>
      </c>
      <c r="C39" s="537">
        <v>297.8</v>
      </c>
      <c r="D39" s="537">
        <v>297.8</v>
      </c>
    </row>
    <row r="40" spans="1:4" x14ac:dyDescent="0.3">
      <c r="A40" s="51">
        <v>2220</v>
      </c>
      <c r="B40" s="50" t="s">
        <v>88</v>
      </c>
      <c r="C40" s="482"/>
      <c r="D40" s="482"/>
    </row>
    <row r="41" spans="1:4" x14ac:dyDescent="0.3">
      <c r="A41" s="51">
        <v>2300</v>
      </c>
      <c r="B41" s="50" t="s">
        <v>148</v>
      </c>
      <c r="C41" s="8"/>
      <c r="D41" s="8"/>
    </row>
    <row r="42" spans="1:4" x14ac:dyDescent="0.3">
      <c r="A42" s="51">
        <v>2400</v>
      </c>
      <c r="B42" s="50" t="s">
        <v>149</v>
      </c>
      <c r="C42" s="8"/>
      <c r="D42" s="8"/>
    </row>
    <row r="43" spans="1:4" x14ac:dyDescent="0.3">
      <c r="A43" s="27"/>
    </row>
    <row r="44" spans="1:4" x14ac:dyDescent="0.3">
      <c r="A44" s="49" t="s">
        <v>181</v>
      </c>
      <c r="B44" s="50"/>
      <c r="C44" s="75">
        <f>SUM(C45,C64)</f>
        <v>99612.459999999992</v>
      </c>
      <c r="D44" s="75">
        <f>SUM(D45,D64)</f>
        <v>99433.83</v>
      </c>
    </row>
    <row r="45" spans="1:4" x14ac:dyDescent="0.3">
      <c r="A45" s="52" t="s">
        <v>178</v>
      </c>
      <c r="B45" s="50"/>
      <c r="C45" s="75">
        <f>SUM(C46:C61)</f>
        <v>3892.8</v>
      </c>
      <c r="D45" s="75">
        <f>SUM(D46:D61)</f>
        <v>3503.06</v>
      </c>
    </row>
    <row r="46" spans="1:4" x14ac:dyDescent="0.3">
      <c r="A46" s="51">
        <v>3100</v>
      </c>
      <c r="B46" s="50" t="s">
        <v>150</v>
      </c>
      <c r="C46" s="536"/>
      <c r="D46" s="378"/>
    </row>
    <row r="47" spans="1:4" x14ac:dyDescent="0.3">
      <c r="A47" s="51">
        <v>3210</v>
      </c>
      <c r="B47" s="50" t="s">
        <v>151</v>
      </c>
      <c r="C47" s="378">
        <v>3892.8</v>
      </c>
      <c r="D47" s="378">
        <v>3503.06</v>
      </c>
    </row>
    <row r="48" spans="1:4" x14ac:dyDescent="0.3">
      <c r="A48" s="51">
        <v>3221</v>
      </c>
      <c r="B48" s="50" t="s">
        <v>152</v>
      </c>
      <c r="C48" s="536"/>
      <c r="D48" s="378"/>
    </row>
    <row r="49" spans="1:4" x14ac:dyDescent="0.3">
      <c r="A49" s="51">
        <v>3222</v>
      </c>
      <c r="B49" s="50" t="s">
        <v>153</v>
      </c>
      <c r="C49" s="536"/>
      <c r="D49" s="378"/>
    </row>
    <row r="50" spans="1:4" x14ac:dyDescent="0.3">
      <c r="A50" s="51">
        <v>3223</v>
      </c>
      <c r="B50" s="50" t="s">
        <v>154</v>
      </c>
      <c r="C50" s="8"/>
      <c r="D50" s="8"/>
    </row>
    <row r="51" spans="1:4" x14ac:dyDescent="0.3">
      <c r="A51" s="51">
        <v>3224</v>
      </c>
      <c r="B51" s="50" t="s">
        <v>155</v>
      </c>
      <c r="C51" s="8"/>
      <c r="D51" s="8"/>
    </row>
    <row r="52" spans="1:4" x14ac:dyDescent="0.3">
      <c r="A52" s="51">
        <v>3231</v>
      </c>
      <c r="B52" s="50" t="s">
        <v>156</v>
      </c>
      <c r="C52" s="8"/>
      <c r="D52" s="8"/>
    </row>
    <row r="53" spans="1:4" x14ac:dyDescent="0.3">
      <c r="A53" s="51">
        <v>3232</v>
      </c>
      <c r="B53" s="50" t="s">
        <v>157</v>
      </c>
      <c r="C53" s="8"/>
      <c r="D53" s="8"/>
    </row>
    <row r="54" spans="1:4" x14ac:dyDescent="0.3">
      <c r="A54" s="51">
        <v>3234</v>
      </c>
      <c r="B54" s="50" t="s">
        <v>158</v>
      </c>
      <c r="C54" s="8"/>
      <c r="D54" s="8"/>
    </row>
    <row r="55" spans="1:4" ht="30" x14ac:dyDescent="0.3">
      <c r="A55" s="51">
        <v>3236</v>
      </c>
      <c r="B55" s="50" t="s">
        <v>173</v>
      </c>
      <c r="C55" s="8"/>
      <c r="D55" s="8"/>
    </row>
    <row r="56" spans="1:4" ht="45" x14ac:dyDescent="0.3">
      <c r="A56" s="51">
        <v>3237</v>
      </c>
      <c r="B56" s="50" t="s">
        <v>159</v>
      </c>
      <c r="C56" s="8"/>
      <c r="D56" s="8"/>
    </row>
    <row r="57" spans="1:4" x14ac:dyDescent="0.3">
      <c r="A57" s="51">
        <v>3241</v>
      </c>
      <c r="B57" s="50" t="s">
        <v>160</v>
      </c>
      <c r="C57" s="8"/>
      <c r="D57" s="8"/>
    </row>
    <row r="58" spans="1:4" x14ac:dyDescent="0.3">
      <c r="A58" s="51">
        <v>3242</v>
      </c>
      <c r="B58" s="50" t="s">
        <v>161</v>
      </c>
      <c r="C58" s="8"/>
      <c r="D58" s="8"/>
    </row>
    <row r="59" spans="1:4" x14ac:dyDescent="0.3">
      <c r="A59" s="51">
        <v>3243</v>
      </c>
      <c r="B59" s="50" t="s">
        <v>162</v>
      </c>
      <c r="C59" s="8"/>
      <c r="D59" s="8"/>
    </row>
    <row r="60" spans="1:4" x14ac:dyDescent="0.3">
      <c r="A60" s="51">
        <v>3245</v>
      </c>
      <c r="B60" s="50" t="s">
        <v>163</v>
      </c>
      <c r="C60" s="8"/>
      <c r="D60" s="8"/>
    </row>
    <row r="61" spans="1:4" x14ac:dyDescent="0.3">
      <c r="A61" s="51">
        <v>3246</v>
      </c>
      <c r="B61" s="50" t="s">
        <v>164</v>
      </c>
      <c r="C61" s="8"/>
      <c r="D61" s="484"/>
    </row>
    <row r="62" spans="1:4" x14ac:dyDescent="0.3">
      <c r="A62" s="27"/>
    </row>
    <row r="63" spans="1:4" x14ac:dyDescent="0.3">
      <c r="A63" s="28"/>
    </row>
    <row r="64" spans="1:4" x14ac:dyDescent="0.3">
      <c r="A64" s="52" t="s">
        <v>179</v>
      </c>
      <c r="B64" s="50"/>
      <c r="C64" s="75">
        <f>SUM(C65:C66)</f>
        <v>95719.659999999989</v>
      </c>
      <c r="D64" s="75">
        <f>SUM(D65:D66)</f>
        <v>95930.77</v>
      </c>
    </row>
    <row r="65" spans="1:4" x14ac:dyDescent="0.3">
      <c r="A65" s="51">
        <v>5100</v>
      </c>
      <c r="B65" s="50" t="s">
        <v>236</v>
      </c>
      <c r="C65" s="8"/>
      <c r="D65" s="8"/>
    </row>
    <row r="66" spans="1:4" x14ac:dyDescent="0.3">
      <c r="A66" s="51">
        <v>5220</v>
      </c>
      <c r="B66" s="50" t="s">
        <v>371</v>
      </c>
      <c r="C66" s="378">
        <f>C10-C45</f>
        <v>95719.659999999989</v>
      </c>
      <c r="D66" s="8">
        <f>D10-D45</f>
        <v>95930.77</v>
      </c>
    </row>
    <row r="67" spans="1:4" x14ac:dyDescent="0.3">
      <c r="A67" s="51">
        <v>5230</v>
      </c>
      <c r="B67" s="50" t="s">
        <v>372</v>
      </c>
      <c r="C67" s="533"/>
      <c r="D67" s="533"/>
    </row>
    <row r="68" spans="1:4" x14ac:dyDescent="0.3">
      <c r="A68" s="27"/>
    </row>
    <row r="69" spans="1:4" x14ac:dyDescent="0.3">
      <c r="A69" s="2"/>
    </row>
    <row r="70" spans="1:4" x14ac:dyDescent="0.3">
      <c r="A70" s="49" t="s">
        <v>180</v>
      </c>
      <c r="B70" s="50"/>
      <c r="C70" s="8"/>
      <c r="D70" s="8"/>
    </row>
    <row r="71" spans="1:4" ht="30" x14ac:dyDescent="0.3">
      <c r="A71" s="51">
        <v>1</v>
      </c>
      <c r="B71" s="50" t="s">
        <v>165</v>
      </c>
      <c r="C71" s="8"/>
      <c r="D71" s="8"/>
    </row>
    <row r="72" spans="1:4" x14ac:dyDescent="0.3">
      <c r="A72" s="51">
        <v>2</v>
      </c>
      <c r="B72" s="50" t="s">
        <v>166</v>
      </c>
      <c r="C72" s="8"/>
      <c r="D72" s="8"/>
    </row>
    <row r="73" spans="1:4" x14ac:dyDescent="0.3">
      <c r="A73" s="51">
        <v>3</v>
      </c>
      <c r="B73" s="50" t="s">
        <v>167</v>
      </c>
      <c r="C73" s="8"/>
      <c r="D73" s="8"/>
    </row>
    <row r="74" spans="1:4" x14ac:dyDescent="0.3">
      <c r="A74" s="51">
        <v>4</v>
      </c>
      <c r="B74" s="50" t="s">
        <v>328</v>
      </c>
      <c r="C74" s="8"/>
      <c r="D74" s="8"/>
    </row>
    <row r="75" spans="1:4" x14ac:dyDescent="0.3">
      <c r="A75" s="51">
        <v>5</v>
      </c>
      <c r="B75" s="50" t="s">
        <v>168</v>
      </c>
      <c r="C75" s="8"/>
      <c r="D75" s="8"/>
    </row>
    <row r="76" spans="1:4" x14ac:dyDescent="0.3">
      <c r="A76" s="51">
        <v>6</v>
      </c>
      <c r="B76" s="50" t="s">
        <v>169</v>
      </c>
      <c r="C76" s="8"/>
      <c r="D76" s="8"/>
    </row>
    <row r="77" spans="1:4" x14ac:dyDescent="0.3">
      <c r="A77" s="51">
        <v>7</v>
      </c>
      <c r="B77" s="50" t="s">
        <v>170</v>
      </c>
      <c r="C77" s="8"/>
      <c r="D77" s="8"/>
    </row>
    <row r="78" spans="1:4" x14ac:dyDescent="0.3">
      <c r="A78" s="51">
        <v>8</v>
      </c>
      <c r="B78" s="50" t="s">
        <v>171</v>
      </c>
      <c r="C78" s="8"/>
      <c r="D78" s="8"/>
    </row>
    <row r="79" spans="1:4" x14ac:dyDescent="0.3">
      <c r="A79" s="51">
        <v>9</v>
      </c>
      <c r="B79" s="50" t="s">
        <v>172</v>
      </c>
      <c r="C79" s="8"/>
      <c r="D79" s="8"/>
    </row>
    <row r="83" spans="1:4" x14ac:dyDescent="0.3">
      <c r="A83" s="2"/>
      <c r="B83" s="2"/>
    </row>
    <row r="84" spans="1:4" x14ac:dyDescent="0.3">
      <c r="A84" s="62" t="s">
        <v>93</v>
      </c>
      <c r="B84" s="2"/>
    </row>
    <row r="85" spans="1:4" x14ac:dyDescent="0.3">
      <c r="A85" s="2"/>
      <c r="B85" s="2"/>
    </row>
    <row r="86" spans="1:4" x14ac:dyDescent="0.3">
      <c r="A86" s="2"/>
      <c r="B86" s="2"/>
      <c r="D86" s="12"/>
    </row>
    <row r="87" spans="1:4" x14ac:dyDescent="0.3">
      <c r="A87" s="454"/>
      <c r="B87" s="62" t="s">
        <v>378</v>
      </c>
      <c r="D87" s="12"/>
    </row>
    <row r="88" spans="1:4" x14ac:dyDescent="0.3">
      <c r="A88" s="454"/>
      <c r="B88" s="2" t="s">
        <v>379</v>
      </c>
      <c r="D88" s="12"/>
    </row>
    <row r="89" spans="1:4" s="454" customFormat="1" x14ac:dyDescent="0.3">
      <c r="B89" s="455" t="s">
        <v>123</v>
      </c>
    </row>
    <row r="90" spans="1:4" s="454" customFormat="1" x14ac:dyDescent="0.3"/>
    <row r="91" spans="1:4" s="454" customFormat="1" x14ac:dyDescent="0.3"/>
    <row r="92" spans="1:4" s="454" customFormat="1" x14ac:dyDescent="0.3"/>
    <row r="93" spans="1:4" s="454" customFormat="1" x14ac:dyDescent="0.3"/>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ignoredErrors>
    <ignoredError sqref="C66 C67 C29:D32 C28 C38:C39 C36:D37"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26"/>
  <sheetViews>
    <sheetView showGridLines="0" view="pageBreakPreview" zoomScale="80" zoomScaleNormal="100" zoomScaleSheetLayoutView="80" workbookViewId="0">
      <selection activeCell="K21" sqref="K21"/>
    </sheetView>
  </sheetViews>
  <sheetFormatPr defaultColWidth="9.140625" defaultRowHeight="15" x14ac:dyDescent="0.3"/>
  <cols>
    <col min="1" max="1" width="4.85546875" style="2" customWidth="1"/>
    <col min="2" max="2" width="24.85546875" style="2" customWidth="1"/>
    <col min="3" max="3" width="31.85546875" style="2" customWidth="1"/>
    <col min="4" max="4" width="12"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16.28515625" style="2" customWidth="1"/>
    <col min="12" max="16384" width="9.140625" style="2"/>
  </cols>
  <sheetData>
    <row r="1" spans="1:11" x14ac:dyDescent="0.3">
      <c r="A1" s="720" t="s">
        <v>499</v>
      </c>
      <c r="B1" s="720"/>
      <c r="C1" s="720"/>
      <c r="D1" s="720"/>
      <c r="E1" s="68"/>
      <c r="F1" s="68"/>
      <c r="G1" s="68"/>
      <c r="H1" s="68"/>
      <c r="I1" s="699" t="s">
        <v>94</v>
      </c>
      <c r="J1" s="699"/>
    </row>
    <row r="2" spans="1:11" x14ac:dyDescent="0.3">
      <c r="A2" s="68" t="s">
        <v>124</v>
      </c>
      <c r="B2" s="68"/>
      <c r="C2" s="68"/>
      <c r="D2" s="68"/>
      <c r="E2" s="68"/>
      <c r="F2" s="68"/>
      <c r="G2" s="68"/>
      <c r="H2" s="68"/>
      <c r="I2" s="697" t="str">
        <f>'ფორმა N1'!M2</f>
        <v>01.01.2023-31.12.2023</v>
      </c>
      <c r="J2" s="698"/>
    </row>
    <row r="3" spans="1:11" x14ac:dyDescent="0.3">
      <c r="A3" s="68"/>
      <c r="B3" s="68"/>
      <c r="C3" s="68"/>
      <c r="D3" s="68"/>
      <c r="E3" s="68"/>
      <c r="F3" s="68"/>
      <c r="G3" s="68"/>
      <c r="H3" s="68"/>
      <c r="I3" s="469"/>
      <c r="J3" s="469"/>
    </row>
    <row r="4" spans="1:11" x14ac:dyDescent="0.3">
      <c r="A4" s="68" t="str">
        <f>'ფორმა N2'!A4</f>
        <v>ანგარიშვალდებული პირის დასახელება:</v>
      </c>
      <c r="B4" s="68"/>
      <c r="C4" s="68"/>
      <c r="D4" s="68"/>
      <c r="E4" s="68"/>
      <c r="F4" s="109"/>
      <c r="G4" s="68"/>
      <c r="H4" s="68"/>
      <c r="I4" s="68"/>
      <c r="J4" s="68"/>
    </row>
    <row r="5" spans="1:11" x14ac:dyDescent="0.3">
      <c r="A5" s="152" t="str">
        <f>'ფორმა N1'!D4</f>
        <v>მპგ "ევროპული საქართველო-მოძრაობა თავისუფლებისთვის"</v>
      </c>
      <c r="B5" s="72"/>
      <c r="C5" s="72"/>
      <c r="D5" s="72"/>
      <c r="E5" s="72"/>
      <c r="F5" s="305"/>
      <c r="G5" s="72"/>
      <c r="H5" s="72"/>
      <c r="I5" s="72"/>
      <c r="J5" s="72"/>
    </row>
    <row r="6" spans="1:11" x14ac:dyDescent="0.3">
      <c r="A6" s="69"/>
      <c r="B6" s="69"/>
      <c r="C6" s="68"/>
      <c r="D6" s="68"/>
      <c r="E6" s="68"/>
      <c r="F6" s="109"/>
      <c r="G6" s="68"/>
      <c r="H6" s="68"/>
      <c r="I6" s="68"/>
      <c r="J6" s="68"/>
    </row>
    <row r="7" spans="1:11" x14ac:dyDescent="0.3">
      <c r="A7" s="110"/>
      <c r="B7" s="106"/>
      <c r="C7" s="106"/>
      <c r="D7" s="106"/>
      <c r="E7" s="106"/>
      <c r="F7" s="106"/>
      <c r="G7" s="106"/>
      <c r="H7" s="106"/>
      <c r="I7" s="106"/>
      <c r="J7" s="106"/>
    </row>
    <row r="8" spans="1:11" s="23" customFormat="1" ht="45" x14ac:dyDescent="0.3">
      <c r="A8" s="306" t="s">
        <v>64</v>
      </c>
      <c r="B8" s="306" t="s">
        <v>95</v>
      </c>
      <c r="C8" s="307" t="s">
        <v>97</v>
      </c>
      <c r="D8" s="307" t="s">
        <v>255</v>
      </c>
      <c r="E8" s="307" t="s">
        <v>96</v>
      </c>
      <c r="F8" s="308" t="s">
        <v>237</v>
      </c>
      <c r="G8" s="308" t="s">
        <v>274</v>
      </c>
      <c r="H8" s="308" t="s">
        <v>275</v>
      </c>
      <c r="I8" s="308" t="s">
        <v>238</v>
      </c>
      <c r="J8" s="309" t="s">
        <v>98</v>
      </c>
    </row>
    <row r="9" spans="1:11" s="23" customFormat="1" x14ac:dyDescent="0.3">
      <c r="A9" s="310">
        <v>1</v>
      </c>
      <c r="B9" s="310">
        <v>2</v>
      </c>
      <c r="C9" s="311">
        <v>3</v>
      </c>
      <c r="D9" s="311">
        <v>4</v>
      </c>
      <c r="E9" s="311">
        <v>5</v>
      </c>
      <c r="F9" s="311">
        <v>6</v>
      </c>
      <c r="G9" s="311">
        <v>7</v>
      </c>
      <c r="H9" s="311">
        <v>8</v>
      </c>
      <c r="I9" s="311">
        <v>9</v>
      </c>
      <c r="J9" s="311">
        <v>10</v>
      </c>
    </row>
    <row r="10" spans="1:11" s="443" customFormat="1" ht="34.5" customHeight="1" x14ac:dyDescent="0.2">
      <c r="A10" s="476">
        <v>1</v>
      </c>
      <c r="B10" s="444" t="s">
        <v>528</v>
      </c>
      <c r="C10" s="473" t="s">
        <v>556</v>
      </c>
      <c r="D10" s="474" t="s">
        <v>205</v>
      </c>
      <c r="E10" s="475">
        <v>42601</v>
      </c>
      <c r="F10" s="477">
        <v>17124.28</v>
      </c>
      <c r="G10" s="477">
        <v>1131962</v>
      </c>
      <c r="H10" s="477">
        <v>1120712.8400000001</v>
      </c>
      <c r="I10" s="477">
        <v>28373.439999999999</v>
      </c>
      <c r="J10" s="478"/>
      <c r="K10" s="529"/>
    </row>
    <row r="11" spans="1:11" ht="34.5" customHeight="1" x14ac:dyDescent="0.3">
      <c r="A11" s="466">
        <v>2</v>
      </c>
      <c r="B11" s="608" t="s">
        <v>528</v>
      </c>
      <c r="C11" s="611" t="s">
        <v>710</v>
      </c>
      <c r="D11" s="607" t="s">
        <v>589</v>
      </c>
      <c r="E11" s="609">
        <v>45074</v>
      </c>
      <c r="F11" s="610">
        <v>0</v>
      </c>
      <c r="G11" s="610">
        <v>0</v>
      </c>
      <c r="H11" s="610">
        <v>0</v>
      </c>
      <c r="I11" s="610">
        <v>0</v>
      </c>
      <c r="J11" s="612">
        <v>45145</v>
      </c>
    </row>
    <row r="12" spans="1:11" ht="34.5" customHeight="1" x14ac:dyDescent="0.3">
      <c r="A12" s="476">
        <v>3</v>
      </c>
      <c r="B12" s="608" t="s">
        <v>528</v>
      </c>
      <c r="C12" s="611" t="s">
        <v>711</v>
      </c>
      <c r="D12" s="607" t="s">
        <v>590</v>
      </c>
      <c r="E12" s="609">
        <v>45074</v>
      </c>
      <c r="F12" s="610">
        <v>0</v>
      </c>
      <c r="G12" s="610">
        <v>0</v>
      </c>
      <c r="H12" s="610">
        <v>0</v>
      </c>
      <c r="I12" s="610">
        <v>0</v>
      </c>
      <c r="J12" s="612">
        <v>45145</v>
      </c>
    </row>
    <row r="13" spans="1:11" ht="34.5" customHeight="1" x14ac:dyDescent="0.3">
      <c r="A13" s="466">
        <v>4</v>
      </c>
      <c r="B13" s="608" t="s">
        <v>528</v>
      </c>
      <c r="C13" s="660" t="s">
        <v>815</v>
      </c>
      <c r="D13" s="607" t="s">
        <v>589</v>
      </c>
      <c r="E13" s="609">
        <v>45273</v>
      </c>
      <c r="F13" s="610">
        <v>0</v>
      </c>
      <c r="G13" s="610">
        <v>680</v>
      </c>
      <c r="H13" s="610">
        <v>680</v>
      </c>
      <c r="I13" s="610">
        <v>0</v>
      </c>
      <c r="J13" s="612"/>
    </row>
    <row r="14" spans="1:11" ht="34.5" customHeight="1" x14ac:dyDescent="0.3">
      <c r="A14" s="476">
        <v>5</v>
      </c>
      <c r="B14" s="608" t="s">
        <v>528</v>
      </c>
      <c r="C14" s="660" t="s">
        <v>816</v>
      </c>
      <c r="D14" s="607" t="s">
        <v>590</v>
      </c>
      <c r="E14" s="609">
        <v>45273</v>
      </c>
      <c r="F14" s="610">
        <v>0</v>
      </c>
      <c r="G14" s="610">
        <v>0</v>
      </c>
      <c r="H14" s="610">
        <v>0</v>
      </c>
      <c r="I14" s="610">
        <v>0</v>
      </c>
      <c r="J14" s="612"/>
    </row>
    <row r="15" spans="1:11" x14ac:dyDescent="0.3">
      <c r="A15" s="93"/>
      <c r="B15" s="93"/>
      <c r="C15" s="93"/>
      <c r="D15" s="93"/>
      <c r="E15" s="93"/>
      <c r="F15" s="93"/>
      <c r="G15" s="93"/>
      <c r="H15" s="93"/>
      <c r="I15" s="93"/>
      <c r="J15" s="93"/>
    </row>
    <row r="16" spans="1:11" x14ac:dyDescent="0.3">
      <c r="A16" s="93"/>
      <c r="B16" s="158" t="s">
        <v>93</v>
      </c>
      <c r="C16" s="93"/>
      <c r="D16" s="93"/>
      <c r="E16" s="93"/>
      <c r="F16" s="159"/>
      <c r="G16" s="93"/>
      <c r="H16" s="93"/>
      <c r="I16" s="93"/>
      <c r="J16" s="93"/>
    </row>
    <row r="17" spans="1:10" x14ac:dyDescent="0.3">
      <c r="A17" s="93"/>
      <c r="B17" s="93"/>
      <c r="C17" s="93"/>
      <c r="D17" s="93"/>
      <c r="E17" s="93"/>
      <c r="F17" s="470"/>
      <c r="G17" s="470"/>
      <c r="H17" s="470"/>
      <c r="I17" s="470"/>
      <c r="J17" s="470"/>
    </row>
    <row r="18" spans="1:10" x14ac:dyDescent="0.3">
      <c r="A18" s="93"/>
      <c r="B18" s="93"/>
      <c r="C18" s="182"/>
      <c r="D18" s="93"/>
      <c r="E18" s="93"/>
      <c r="F18" s="182"/>
      <c r="G18" s="471"/>
      <c r="H18" s="471"/>
      <c r="I18" s="470"/>
      <c r="J18" s="470"/>
    </row>
    <row r="19" spans="1:10" x14ac:dyDescent="0.3">
      <c r="A19" s="470"/>
      <c r="B19" s="93"/>
      <c r="C19" s="160" t="s">
        <v>248</v>
      </c>
      <c r="D19" s="160"/>
      <c r="E19" s="93"/>
      <c r="F19" s="93" t="s">
        <v>253</v>
      </c>
      <c r="G19" s="470"/>
      <c r="H19" s="470"/>
      <c r="I19" s="470"/>
      <c r="J19" s="470"/>
    </row>
    <row r="20" spans="1:10" x14ac:dyDescent="0.3">
      <c r="A20" s="470"/>
      <c r="B20" s="93"/>
      <c r="C20" s="472" t="s">
        <v>123</v>
      </c>
      <c r="D20" s="93"/>
      <c r="E20" s="93"/>
      <c r="F20" s="93" t="s">
        <v>249</v>
      </c>
      <c r="G20" s="470"/>
      <c r="H20" s="470"/>
      <c r="I20" s="470"/>
      <c r="J20" s="470"/>
    </row>
    <row r="21" spans="1:10" s="454" customFormat="1" x14ac:dyDescent="0.3">
      <c r="A21" s="470"/>
      <c r="B21" s="93"/>
      <c r="C21" s="93"/>
      <c r="D21" s="472"/>
      <c r="E21" s="470"/>
      <c r="F21" s="470"/>
      <c r="G21" s="470"/>
      <c r="H21" s="470"/>
      <c r="I21" s="470"/>
      <c r="J21" s="470"/>
    </row>
    <row r="22" spans="1:10" s="454" customFormat="1" x14ac:dyDescent="0.3">
      <c r="A22" s="470"/>
      <c r="B22" s="470"/>
      <c r="C22" s="470"/>
      <c r="D22" s="470"/>
      <c r="E22" s="470"/>
      <c r="F22" s="470"/>
      <c r="G22" s="470"/>
      <c r="H22" s="470"/>
      <c r="I22" s="470"/>
      <c r="J22" s="470"/>
    </row>
    <row r="23" spans="1:10" s="454" customFormat="1" x14ac:dyDescent="0.3"/>
    <row r="24" spans="1:10" s="454" customFormat="1" x14ac:dyDescent="0.3"/>
    <row r="25" spans="1:10" s="454" customFormat="1" x14ac:dyDescent="0.3"/>
    <row r="26" spans="1:10" s="454" customFormat="1" x14ac:dyDescent="0.3"/>
  </sheetData>
  <mergeCells count="3">
    <mergeCell ref="I1:J1"/>
    <mergeCell ref="I2:J2"/>
    <mergeCell ref="A1:D1"/>
  </mergeCells>
  <dataValidations count="3">
    <dataValidation allowBlank="1" showInputMessage="1" showErrorMessage="1" error="თვე/დღე/წელი" prompt="თვე/დღე/წელი" sqref="E10"/>
    <dataValidation allowBlank="1" showInputMessage="1" showErrorMessage="1" prompt="თვე/დღე/წელი" sqref="J10"/>
    <dataValidation type="list" allowBlank="1" showInputMessage="1" showErrorMessage="1" errorTitle="ბანკის ველის შევსების წესი" error="აირჩიეთ ჩამოთვლილთაგან ერთ-ერთი ბანკი" sqref="B10:B14">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rintOptions gridLines="1"/>
  <pageMargins left="0.25" right="0.25" top="0.75" bottom="0.75" header="0.3" footer="0.3"/>
  <pageSetup paperSize="9" scale="9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G22" sqref="G22"/>
    </sheetView>
  </sheetViews>
  <sheetFormatPr defaultColWidth="9.140625" defaultRowHeight="15" x14ac:dyDescent="0.3"/>
  <cols>
    <col min="1" max="1" width="12" style="133" customWidth="1"/>
    <col min="2" max="2" width="13.28515625" style="133" customWidth="1"/>
    <col min="3" max="3" width="21.42578125" style="133" customWidth="1"/>
    <col min="4" max="4" width="17.85546875" style="133" customWidth="1"/>
    <col min="5" max="5" width="12.7109375" style="133" customWidth="1"/>
    <col min="6" max="6" width="36.85546875" style="133" customWidth="1"/>
    <col min="7" max="7" width="22.28515625" style="133" customWidth="1"/>
    <col min="8" max="8" width="0.5703125" style="133" customWidth="1"/>
    <col min="9" max="16384" width="9.140625" style="133"/>
  </cols>
  <sheetData>
    <row r="1" spans="1:8" x14ac:dyDescent="0.3">
      <c r="A1" s="227" t="s">
        <v>498</v>
      </c>
      <c r="B1" s="227"/>
      <c r="C1" s="227"/>
      <c r="D1" s="227"/>
      <c r="E1" s="227"/>
      <c r="F1" s="227"/>
      <c r="G1" s="234" t="s">
        <v>94</v>
      </c>
      <c r="H1" s="131"/>
    </row>
    <row r="2" spans="1:8" x14ac:dyDescent="0.3">
      <c r="A2" s="68" t="s">
        <v>124</v>
      </c>
      <c r="B2" s="68"/>
      <c r="C2" s="68"/>
      <c r="D2" s="68"/>
      <c r="E2" s="68"/>
      <c r="F2" s="68"/>
      <c r="G2" s="132" t="str">
        <f>'ფორმა N1'!M2</f>
        <v>01.01.2023-31.12.2023</v>
      </c>
      <c r="H2" s="131"/>
    </row>
    <row r="3" spans="1:8" x14ac:dyDescent="0.3">
      <c r="A3" s="68"/>
      <c r="B3" s="68"/>
      <c r="C3" s="68"/>
      <c r="D3" s="68"/>
      <c r="E3" s="68"/>
      <c r="F3" s="68"/>
      <c r="G3" s="91"/>
      <c r="H3" s="131"/>
    </row>
    <row r="4" spans="1:8" x14ac:dyDescent="0.3">
      <c r="A4" s="69" t="str">
        <f>'[2]ფორმა N2'!A4</f>
        <v>ანგარიშვალდებული პირის დასახელება:</v>
      </c>
      <c r="B4" s="68"/>
      <c r="C4" s="68"/>
      <c r="D4" s="68"/>
      <c r="E4" s="68"/>
      <c r="F4" s="68"/>
      <c r="G4" s="68"/>
      <c r="H4" s="93"/>
    </row>
    <row r="5" spans="1:8" x14ac:dyDescent="0.3">
      <c r="A5" s="152" t="str">
        <f>'ფორმა N1'!D4</f>
        <v>მპგ "ევროპული საქართველო-მოძრაობა თავისუფლებისთვის"</v>
      </c>
      <c r="B5" s="152"/>
      <c r="C5" s="152"/>
      <c r="D5" s="152"/>
      <c r="E5" s="152"/>
      <c r="F5" s="152"/>
      <c r="G5" s="152"/>
      <c r="H5" s="93"/>
    </row>
    <row r="6" spans="1:8" x14ac:dyDescent="0.3">
      <c r="A6" s="69"/>
      <c r="B6" s="68"/>
      <c r="C6" s="68"/>
      <c r="D6" s="68"/>
      <c r="E6" s="68"/>
      <c r="F6" s="68"/>
      <c r="G6" s="68"/>
      <c r="H6" s="93"/>
    </row>
    <row r="7" spans="1:8" x14ac:dyDescent="0.3">
      <c r="A7" s="68"/>
      <c r="B7" s="68"/>
      <c r="C7" s="68"/>
      <c r="D7" s="68"/>
      <c r="E7" s="68"/>
      <c r="F7" s="68"/>
      <c r="G7" s="68"/>
      <c r="H7" s="94"/>
    </row>
    <row r="8" spans="1:8" ht="45.75" customHeight="1" x14ac:dyDescent="0.3">
      <c r="A8" s="255" t="s">
        <v>288</v>
      </c>
      <c r="B8" s="255" t="s">
        <v>125</v>
      </c>
      <c r="C8" s="258" t="s">
        <v>329</v>
      </c>
      <c r="D8" s="258" t="s">
        <v>330</v>
      </c>
      <c r="E8" s="258" t="s">
        <v>255</v>
      </c>
      <c r="F8" s="255" t="s">
        <v>295</v>
      </c>
      <c r="G8" s="258" t="s">
        <v>289</v>
      </c>
      <c r="H8" s="94"/>
    </row>
    <row r="9" spans="1:8" x14ac:dyDescent="0.3">
      <c r="A9" s="294" t="s">
        <v>290</v>
      </c>
      <c r="B9" s="259"/>
      <c r="C9" s="295"/>
      <c r="D9" s="296"/>
      <c r="E9" s="296"/>
      <c r="F9" s="296"/>
      <c r="G9" s="297"/>
      <c r="H9" s="94"/>
    </row>
    <row r="10" spans="1:8" ht="15.75" x14ac:dyDescent="0.3">
      <c r="A10" s="259">
        <v>1</v>
      </c>
      <c r="B10" s="288"/>
      <c r="C10" s="261"/>
      <c r="D10" s="260"/>
      <c r="E10" s="260"/>
      <c r="F10" s="260"/>
      <c r="G10" s="298" t="str">
        <f>IF(ISBLANK(B10),"",G9+C10-D10)</f>
        <v/>
      </c>
      <c r="H10" s="94"/>
    </row>
    <row r="11" spans="1:8" ht="15.75" x14ac:dyDescent="0.3">
      <c r="A11" s="259">
        <v>2</v>
      </c>
      <c r="B11" s="288"/>
      <c r="C11" s="261"/>
      <c r="D11" s="260"/>
      <c r="E11" s="260"/>
      <c r="F11" s="260"/>
      <c r="G11" s="298" t="str">
        <f t="shared" ref="G11:G38" si="0">IF(ISBLANK(B11),"",G10+C11-D11)</f>
        <v/>
      </c>
      <c r="H11" s="94"/>
    </row>
    <row r="12" spans="1:8" ht="15.75" x14ac:dyDescent="0.3">
      <c r="A12" s="259">
        <v>3</v>
      </c>
      <c r="B12" s="288"/>
      <c r="C12" s="261"/>
      <c r="D12" s="260"/>
      <c r="E12" s="260"/>
      <c r="F12" s="260"/>
      <c r="G12" s="298" t="str">
        <f t="shared" si="0"/>
        <v/>
      </c>
      <c r="H12" s="94"/>
    </row>
    <row r="13" spans="1:8" ht="15.75" x14ac:dyDescent="0.3">
      <c r="A13" s="259">
        <v>4</v>
      </c>
      <c r="B13" s="288"/>
      <c r="C13" s="261"/>
      <c r="D13" s="260"/>
      <c r="E13" s="260"/>
      <c r="F13" s="260"/>
      <c r="G13" s="298" t="str">
        <f t="shared" si="0"/>
        <v/>
      </c>
      <c r="H13" s="94"/>
    </row>
    <row r="14" spans="1:8" ht="15.75" x14ac:dyDescent="0.3">
      <c r="A14" s="259">
        <v>5</v>
      </c>
      <c r="B14" s="288"/>
      <c r="C14" s="261"/>
      <c r="D14" s="260"/>
      <c r="E14" s="260"/>
      <c r="F14" s="260"/>
      <c r="G14" s="298" t="str">
        <f t="shared" si="0"/>
        <v/>
      </c>
      <c r="H14" s="94"/>
    </row>
    <row r="15" spans="1:8" ht="15.75" x14ac:dyDescent="0.3">
      <c r="A15" s="259">
        <v>6</v>
      </c>
      <c r="B15" s="288"/>
      <c r="C15" s="261"/>
      <c r="D15" s="260"/>
      <c r="E15" s="260"/>
      <c r="F15" s="260"/>
      <c r="G15" s="298" t="str">
        <f t="shared" si="0"/>
        <v/>
      </c>
      <c r="H15" s="94"/>
    </row>
    <row r="16" spans="1:8" ht="15.75" x14ac:dyDescent="0.3">
      <c r="A16" s="259">
        <v>7</v>
      </c>
      <c r="B16" s="288"/>
      <c r="C16" s="261"/>
      <c r="D16" s="260"/>
      <c r="E16" s="260"/>
      <c r="F16" s="260"/>
      <c r="G16" s="298" t="str">
        <f t="shared" si="0"/>
        <v/>
      </c>
      <c r="H16" s="94"/>
    </row>
    <row r="17" spans="1:8" ht="15.75" x14ac:dyDescent="0.3">
      <c r="A17" s="259">
        <v>8</v>
      </c>
      <c r="B17" s="288"/>
      <c r="C17" s="261"/>
      <c r="D17" s="260"/>
      <c r="E17" s="260"/>
      <c r="F17" s="260"/>
      <c r="G17" s="298" t="str">
        <f t="shared" si="0"/>
        <v/>
      </c>
      <c r="H17" s="94"/>
    </row>
    <row r="18" spans="1:8" ht="15.75" x14ac:dyDescent="0.3">
      <c r="A18" s="259">
        <v>9</v>
      </c>
      <c r="B18" s="288"/>
      <c r="C18" s="261"/>
      <c r="D18" s="260"/>
      <c r="E18" s="260"/>
      <c r="F18" s="260"/>
      <c r="G18" s="298" t="str">
        <f t="shared" si="0"/>
        <v/>
      </c>
      <c r="H18" s="94"/>
    </row>
    <row r="19" spans="1:8" ht="15.75" x14ac:dyDescent="0.3">
      <c r="A19" s="259">
        <v>10</v>
      </c>
      <c r="B19" s="288"/>
      <c r="C19" s="261"/>
      <c r="D19" s="260"/>
      <c r="E19" s="260"/>
      <c r="F19" s="260"/>
      <c r="G19" s="298" t="str">
        <f t="shared" si="0"/>
        <v/>
      </c>
      <c r="H19" s="94"/>
    </row>
    <row r="20" spans="1:8" ht="15.75" x14ac:dyDescent="0.3">
      <c r="A20" s="259">
        <v>11</v>
      </c>
      <c r="B20" s="288"/>
      <c r="C20" s="261"/>
      <c r="D20" s="260"/>
      <c r="E20" s="260"/>
      <c r="F20" s="260"/>
      <c r="G20" s="298" t="str">
        <f t="shared" si="0"/>
        <v/>
      </c>
      <c r="H20" s="94"/>
    </row>
    <row r="21" spans="1:8" ht="15.75" x14ac:dyDescent="0.3">
      <c r="A21" s="259">
        <v>12</v>
      </c>
      <c r="B21" s="288"/>
      <c r="C21" s="261"/>
      <c r="D21" s="260"/>
      <c r="E21" s="260"/>
      <c r="F21" s="260"/>
      <c r="G21" s="298" t="str">
        <f t="shared" si="0"/>
        <v/>
      </c>
      <c r="H21" s="94"/>
    </row>
    <row r="22" spans="1:8" ht="15.75" x14ac:dyDescent="0.3">
      <c r="A22" s="259">
        <v>13</v>
      </c>
      <c r="B22" s="288"/>
      <c r="C22" s="261"/>
      <c r="D22" s="260"/>
      <c r="E22" s="260"/>
      <c r="F22" s="260"/>
      <c r="G22" s="298" t="str">
        <f t="shared" si="0"/>
        <v/>
      </c>
      <c r="H22" s="94"/>
    </row>
    <row r="23" spans="1:8" ht="15.75" x14ac:dyDescent="0.3">
      <c r="A23" s="259">
        <v>14</v>
      </c>
      <c r="B23" s="288"/>
      <c r="C23" s="261"/>
      <c r="D23" s="260"/>
      <c r="E23" s="260"/>
      <c r="F23" s="260"/>
      <c r="G23" s="298" t="str">
        <f t="shared" si="0"/>
        <v/>
      </c>
      <c r="H23" s="94"/>
    </row>
    <row r="24" spans="1:8" ht="15.75" x14ac:dyDescent="0.3">
      <c r="A24" s="259">
        <v>15</v>
      </c>
      <c r="B24" s="288"/>
      <c r="C24" s="261"/>
      <c r="D24" s="260"/>
      <c r="E24" s="260"/>
      <c r="F24" s="260"/>
      <c r="G24" s="298" t="str">
        <f t="shared" si="0"/>
        <v/>
      </c>
      <c r="H24" s="94"/>
    </row>
    <row r="25" spans="1:8" ht="15.75" x14ac:dyDescent="0.3">
      <c r="A25" s="259">
        <v>16</v>
      </c>
      <c r="B25" s="288"/>
      <c r="C25" s="261"/>
      <c r="D25" s="260"/>
      <c r="E25" s="260"/>
      <c r="F25" s="260"/>
      <c r="G25" s="298" t="str">
        <f t="shared" si="0"/>
        <v/>
      </c>
      <c r="H25" s="94"/>
    </row>
    <row r="26" spans="1:8" ht="15.75" x14ac:dyDescent="0.3">
      <c r="A26" s="259">
        <v>17</v>
      </c>
      <c r="B26" s="288"/>
      <c r="C26" s="261"/>
      <c r="D26" s="260"/>
      <c r="E26" s="260"/>
      <c r="F26" s="260"/>
      <c r="G26" s="298" t="str">
        <f t="shared" si="0"/>
        <v/>
      </c>
      <c r="H26" s="94"/>
    </row>
    <row r="27" spans="1:8" ht="15.75" x14ac:dyDescent="0.3">
      <c r="A27" s="259">
        <v>18</v>
      </c>
      <c r="B27" s="288"/>
      <c r="C27" s="261"/>
      <c r="D27" s="260"/>
      <c r="E27" s="260"/>
      <c r="F27" s="260"/>
      <c r="G27" s="298" t="str">
        <f t="shared" si="0"/>
        <v/>
      </c>
      <c r="H27" s="94"/>
    </row>
    <row r="28" spans="1:8" ht="15.75" x14ac:dyDescent="0.3">
      <c r="A28" s="259">
        <v>19</v>
      </c>
      <c r="B28" s="288"/>
      <c r="C28" s="261"/>
      <c r="D28" s="260"/>
      <c r="E28" s="260"/>
      <c r="F28" s="260"/>
      <c r="G28" s="298" t="str">
        <f t="shared" si="0"/>
        <v/>
      </c>
      <c r="H28" s="94"/>
    </row>
    <row r="29" spans="1:8" ht="15.75" x14ac:dyDescent="0.3">
      <c r="A29" s="259">
        <v>20</v>
      </c>
      <c r="B29" s="288"/>
      <c r="C29" s="261"/>
      <c r="D29" s="260"/>
      <c r="E29" s="260"/>
      <c r="F29" s="260"/>
      <c r="G29" s="298" t="str">
        <f t="shared" si="0"/>
        <v/>
      </c>
      <c r="H29" s="94"/>
    </row>
    <row r="30" spans="1:8" ht="15.75" x14ac:dyDescent="0.3">
      <c r="A30" s="259">
        <v>21</v>
      </c>
      <c r="B30" s="288"/>
      <c r="C30" s="263"/>
      <c r="D30" s="262"/>
      <c r="E30" s="262"/>
      <c r="F30" s="262"/>
      <c r="G30" s="298" t="str">
        <f t="shared" si="0"/>
        <v/>
      </c>
      <c r="H30" s="94"/>
    </row>
    <row r="31" spans="1:8" ht="15.75" x14ac:dyDescent="0.3">
      <c r="A31" s="259">
        <v>22</v>
      </c>
      <c r="B31" s="288"/>
      <c r="C31" s="263"/>
      <c r="D31" s="262"/>
      <c r="E31" s="262"/>
      <c r="F31" s="262"/>
      <c r="G31" s="298" t="str">
        <f t="shared" si="0"/>
        <v/>
      </c>
      <c r="H31" s="94"/>
    </row>
    <row r="32" spans="1:8" ht="15.75" x14ac:dyDescent="0.3">
      <c r="A32" s="259">
        <v>23</v>
      </c>
      <c r="B32" s="288"/>
      <c r="C32" s="263"/>
      <c r="D32" s="262"/>
      <c r="E32" s="262"/>
      <c r="F32" s="262"/>
      <c r="G32" s="298" t="str">
        <f t="shared" si="0"/>
        <v/>
      </c>
      <c r="H32" s="94"/>
    </row>
    <row r="33" spans="1:10" ht="15.75" x14ac:dyDescent="0.3">
      <c r="A33" s="259">
        <v>24</v>
      </c>
      <c r="B33" s="288"/>
      <c r="C33" s="263"/>
      <c r="D33" s="262"/>
      <c r="E33" s="262"/>
      <c r="F33" s="262"/>
      <c r="G33" s="298" t="str">
        <f t="shared" si="0"/>
        <v/>
      </c>
      <c r="H33" s="94"/>
    </row>
    <row r="34" spans="1:10" ht="15.75" x14ac:dyDescent="0.3">
      <c r="A34" s="259">
        <v>25</v>
      </c>
      <c r="B34" s="288"/>
      <c r="C34" s="263"/>
      <c r="D34" s="262"/>
      <c r="E34" s="262"/>
      <c r="F34" s="262"/>
      <c r="G34" s="298" t="str">
        <f t="shared" si="0"/>
        <v/>
      </c>
      <c r="H34" s="94"/>
    </row>
    <row r="35" spans="1:10" ht="15.75" x14ac:dyDescent="0.3">
      <c r="A35" s="259">
        <v>26</v>
      </c>
      <c r="B35" s="288"/>
      <c r="C35" s="263"/>
      <c r="D35" s="262"/>
      <c r="E35" s="262"/>
      <c r="F35" s="262"/>
      <c r="G35" s="298" t="str">
        <f t="shared" si="0"/>
        <v/>
      </c>
      <c r="H35" s="94"/>
    </row>
    <row r="36" spans="1:10" ht="15.75" x14ac:dyDescent="0.3">
      <c r="A36" s="259">
        <v>27</v>
      </c>
      <c r="B36" s="288"/>
      <c r="C36" s="263"/>
      <c r="D36" s="262"/>
      <c r="E36" s="262"/>
      <c r="F36" s="262"/>
      <c r="G36" s="298" t="str">
        <f t="shared" si="0"/>
        <v/>
      </c>
      <c r="H36" s="94"/>
    </row>
    <row r="37" spans="1:10" ht="15.75" x14ac:dyDescent="0.3">
      <c r="A37" s="259">
        <v>28</v>
      </c>
      <c r="B37" s="288"/>
      <c r="C37" s="263"/>
      <c r="D37" s="262"/>
      <c r="E37" s="262"/>
      <c r="F37" s="262"/>
      <c r="G37" s="298" t="str">
        <f t="shared" si="0"/>
        <v/>
      </c>
      <c r="H37" s="94"/>
    </row>
    <row r="38" spans="1:10" ht="15.75" x14ac:dyDescent="0.3">
      <c r="A38" s="259">
        <v>29</v>
      </c>
      <c r="B38" s="288"/>
      <c r="C38" s="263"/>
      <c r="D38" s="262"/>
      <c r="E38" s="262"/>
      <c r="F38" s="262"/>
      <c r="G38" s="298" t="str">
        <f t="shared" si="0"/>
        <v/>
      </c>
      <c r="H38" s="94"/>
    </row>
    <row r="39" spans="1:10" ht="15.75" x14ac:dyDescent="0.3">
      <c r="A39" s="259" t="s">
        <v>258</v>
      </c>
      <c r="B39" s="288"/>
      <c r="C39" s="263"/>
      <c r="D39" s="262"/>
      <c r="E39" s="262"/>
      <c r="F39" s="262"/>
      <c r="G39" s="298" t="str">
        <f>IF(ISBLANK(B39),"",#REF!+C39-D39)</f>
        <v/>
      </c>
      <c r="H39" s="94"/>
    </row>
    <row r="40" spans="1:10" x14ac:dyDescent="0.3">
      <c r="A40" s="299" t="s">
        <v>291</v>
      </c>
      <c r="B40" s="300"/>
      <c r="C40" s="301"/>
      <c r="D40" s="302"/>
      <c r="E40" s="302"/>
      <c r="F40" s="303"/>
      <c r="G40" s="304" t="str">
        <f>G39</f>
        <v/>
      </c>
      <c r="H40" s="94"/>
    </row>
    <row r="44" spans="1:10" x14ac:dyDescent="0.3">
      <c r="B44" s="135" t="s">
        <v>93</v>
      </c>
      <c r="F44" s="136"/>
    </row>
    <row r="45" spans="1:10" x14ac:dyDescent="0.3">
      <c r="F45" s="157"/>
      <c r="G45" s="157"/>
      <c r="H45" s="157"/>
      <c r="I45" s="157"/>
      <c r="J45" s="157"/>
    </row>
    <row r="46" spans="1:10" x14ac:dyDescent="0.3">
      <c r="C46" s="137"/>
      <c r="F46" s="137"/>
      <c r="G46" s="268"/>
      <c r="H46" s="157"/>
      <c r="I46" s="157"/>
      <c r="J46" s="157"/>
    </row>
    <row r="47" spans="1:10" x14ac:dyDescent="0.3">
      <c r="A47" s="157"/>
      <c r="C47" s="138" t="s">
        <v>248</v>
      </c>
      <c r="F47" s="139" t="s">
        <v>253</v>
      </c>
      <c r="G47" s="268"/>
      <c r="H47" s="157"/>
      <c r="I47" s="157"/>
      <c r="J47" s="157"/>
    </row>
    <row r="48" spans="1:10" x14ac:dyDescent="0.3">
      <c r="A48" s="157"/>
      <c r="C48" s="140" t="s">
        <v>123</v>
      </c>
      <c r="F48" s="133" t="s">
        <v>249</v>
      </c>
      <c r="G48" s="157"/>
      <c r="H48" s="157"/>
      <c r="I48" s="157"/>
      <c r="J48" s="157"/>
    </row>
    <row r="49" spans="2:2" s="157" customFormat="1" x14ac:dyDescent="0.3">
      <c r="B49" s="133"/>
    </row>
    <row r="50" spans="2:2" s="157" customFormat="1" ht="12.75" x14ac:dyDescent="0.2"/>
    <row r="51" spans="2:2" s="157" customFormat="1" ht="12.75" x14ac:dyDescent="0.2"/>
    <row r="52" spans="2:2" s="157" customFormat="1" ht="12.75" x14ac:dyDescent="0.2"/>
    <row r="53" spans="2:2" s="157"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J53"/>
  <sheetViews>
    <sheetView showGridLines="0" view="pageBreakPreview" topLeftCell="A7" zoomScale="80" zoomScaleNormal="100" zoomScaleSheetLayoutView="80" workbookViewId="0">
      <selection activeCell="N23" sqref="N23"/>
    </sheetView>
  </sheetViews>
  <sheetFormatPr defaultColWidth="9.140625" defaultRowHeight="12.75" x14ac:dyDescent="0.2"/>
  <cols>
    <col min="1" max="1" width="46" style="287" customWidth="1"/>
    <col min="2" max="10" width="16" style="287" customWidth="1"/>
    <col min="11" max="16384" width="9.140625" style="287"/>
  </cols>
  <sheetData>
    <row r="1" spans="1:10" s="282" customFormat="1" ht="15" x14ac:dyDescent="0.2">
      <c r="A1" s="114" t="s">
        <v>497</v>
      </c>
      <c r="B1" s="120"/>
      <c r="C1" s="120"/>
      <c r="D1" s="120"/>
      <c r="E1" s="120"/>
      <c r="F1" s="70"/>
      <c r="G1" s="70"/>
      <c r="H1" s="70"/>
      <c r="I1" s="744" t="s">
        <v>94</v>
      </c>
      <c r="J1" s="744"/>
    </row>
    <row r="2" spans="1:10" s="282" customFormat="1" ht="15" x14ac:dyDescent="0.3">
      <c r="A2" s="94" t="s">
        <v>124</v>
      </c>
      <c r="B2" s="120"/>
      <c r="C2" s="120"/>
      <c r="D2" s="120"/>
      <c r="E2" s="120"/>
      <c r="F2" s="116"/>
      <c r="G2" s="117"/>
      <c r="H2" s="117"/>
      <c r="I2" s="697" t="str">
        <f>'[3]ფორმა N1'!M2</f>
        <v>23.08.2023-12.09.2023</v>
      </c>
      <c r="J2" s="698"/>
    </row>
    <row r="3" spans="1:10" s="282" customFormat="1" ht="15" x14ac:dyDescent="0.2">
      <c r="A3" s="120"/>
      <c r="B3" s="120"/>
      <c r="C3" s="120"/>
      <c r="D3" s="120"/>
      <c r="E3" s="120"/>
      <c r="F3" s="116"/>
      <c r="G3" s="117"/>
      <c r="H3" s="117"/>
      <c r="I3" s="118"/>
      <c r="J3" s="625"/>
    </row>
    <row r="4" spans="1:10" s="2" customFormat="1" ht="15" x14ac:dyDescent="0.3">
      <c r="A4" s="68" t="str">
        <f>'[3]ფორმა N2'!A4</f>
        <v>ანგარიშვალდებული პირის დასახელება:</v>
      </c>
      <c r="B4" s="68"/>
      <c r="C4" s="68"/>
      <c r="D4" s="68"/>
      <c r="E4" s="68"/>
      <c r="F4" s="69"/>
      <c r="G4" s="69"/>
      <c r="H4" s="69"/>
      <c r="I4" s="109"/>
      <c r="J4" s="68"/>
    </row>
    <row r="5" spans="1:10" s="2" customFormat="1" ht="15" x14ac:dyDescent="0.3">
      <c r="A5" s="102" t="str">
        <f>'[3]ფორმა N1'!D4</f>
        <v>მპგ "ევროპული საქართველო-მოძრაობა თავისუფლებისთვის"</v>
      </c>
      <c r="B5" s="103"/>
      <c r="C5" s="103"/>
      <c r="D5" s="103"/>
      <c r="E5" s="103"/>
      <c r="F5" s="53"/>
      <c r="G5" s="53"/>
      <c r="H5" s="53"/>
      <c r="I5" s="111"/>
      <c r="J5" s="53"/>
    </row>
    <row r="6" spans="1:10" s="282" customFormat="1" ht="13.5" x14ac:dyDescent="0.2">
      <c r="A6" s="119"/>
      <c r="B6" s="120"/>
      <c r="C6" s="120"/>
      <c r="D6" s="120"/>
      <c r="E6" s="120"/>
      <c r="F6" s="120"/>
      <c r="G6" s="120"/>
      <c r="H6" s="120"/>
      <c r="I6" s="120"/>
      <c r="J6" s="120"/>
    </row>
    <row r="7" spans="1:10" ht="45" customHeight="1" x14ac:dyDescent="0.2">
      <c r="A7" s="636"/>
      <c r="B7" s="743" t="s">
        <v>204</v>
      </c>
      <c r="C7" s="743"/>
      <c r="D7" s="743" t="s">
        <v>272</v>
      </c>
      <c r="E7" s="743"/>
      <c r="F7" s="743" t="s">
        <v>273</v>
      </c>
      <c r="G7" s="743"/>
      <c r="H7" s="637" t="s">
        <v>259</v>
      </c>
      <c r="I7" s="743" t="s">
        <v>207</v>
      </c>
      <c r="J7" s="743"/>
    </row>
    <row r="8" spans="1:10" ht="15" x14ac:dyDescent="0.2">
      <c r="A8" s="638" t="s">
        <v>99</v>
      </c>
      <c r="B8" s="639" t="s">
        <v>206</v>
      </c>
      <c r="C8" s="640" t="s">
        <v>205</v>
      </c>
      <c r="D8" s="639" t="s">
        <v>206</v>
      </c>
      <c r="E8" s="640" t="s">
        <v>205</v>
      </c>
      <c r="F8" s="639" t="s">
        <v>206</v>
      </c>
      <c r="G8" s="640" t="s">
        <v>205</v>
      </c>
      <c r="H8" s="640" t="s">
        <v>205</v>
      </c>
      <c r="I8" s="639" t="s">
        <v>206</v>
      </c>
      <c r="J8" s="640" t="s">
        <v>205</v>
      </c>
    </row>
    <row r="9" spans="1:10" ht="15" x14ac:dyDescent="0.2">
      <c r="A9" s="641" t="s">
        <v>100</v>
      </c>
      <c r="B9" s="642">
        <f>SUM(B10,B14,B17)</f>
        <v>64479.560000000012</v>
      </c>
      <c r="C9" s="642">
        <f>SUM(C10,C14,C17)</f>
        <v>0</v>
      </c>
      <c r="D9" s="642">
        <f t="shared" ref="D9:F9" si="0">SUM(D10,D14,D17)</f>
        <v>0</v>
      </c>
      <c r="E9" s="642">
        <f>SUM(E10,E14,E17)</f>
        <v>3969</v>
      </c>
      <c r="F9" s="642">
        <f t="shared" si="0"/>
        <v>0</v>
      </c>
      <c r="G9" s="642">
        <f>SUM(G10,G14,G17)</f>
        <v>2993.3900000000003</v>
      </c>
      <c r="H9" s="642">
        <f>SUM(H10,H14,H17)</f>
        <v>12175.14</v>
      </c>
      <c r="I9" s="642">
        <f>SUM(I10,I14,I17)</f>
        <v>0</v>
      </c>
      <c r="J9" s="642">
        <f>SUM(J10,J14,J17)</f>
        <v>53279.59</v>
      </c>
    </row>
    <row r="10" spans="1:10" ht="15" x14ac:dyDescent="0.2">
      <c r="A10" s="643" t="s">
        <v>101</v>
      </c>
      <c r="B10" s="636">
        <f>SUM(B11:B13)</f>
        <v>0</v>
      </c>
      <c r="C10" s="636">
        <f>SUM(C11:C13)</f>
        <v>0</v>
      </c>
      <c r="D10" s="636">
        <f t="shared" ref="D10:F10" si="1">SUM(D11:D13)</f>
        <v>0</v>
      </c>
      <c r="E10" s="636">
        <f>SUM(E11:E13)</f>
        <v>0</v>
      </c>
      <c r="F10" s="636">
        <f t="shared" si="1"/>
        <v>0</v>
      </c>
      <c r="G10" s="636">
        <f>SUM(G11:G13)</f>
        <v>0</v>
      </c>
      <c r="H10" s="636">
        <f>SUM(H11:H13)</f>
        <v>0</v>
      </c>
      <c r="I10" s="636">
        <f>SUM(I11:I13)</f>
        <v>0</v>
      </c>
      <c r="J10" s="636">
        <f>SUM(J11:J13)</f>
        <v>0</v>
      </c>
    </row>
    <row r="11" spans="1:10" ht="15" x14ac:dyDescent="0.2">
      <c r="A11" s="643" t="s">
        <v>102</v>
      </c>
      <c r="B11" s="644"/>
      <c r="C11" s="644"/>
      <c r="D11" s="644"/>
      <c r="E11" s="644"/>
      <c r="F11" s="644"/>
      <c r="G11" s="644"/>
      <c r="H11" s="644"/>
      <c r="I11" s="644"/>
      <c r="J11" s="644"/>
    </row>
    <row r="12" spans="1:10" ht="15" x14ac:dyDescent="0.2">
      <c r="A12" s="643" t="s">
        <v>103</v>
      </c>
      <c r="B12" s="644"/>
      <c r="C12" s="644"/>
      <c r="D12" s="644"/>
      <c r="E12" s="644"/>
      <c r="F12" s="644"/>
      <c r="G12" s="644"/>
      <c r="H12" s="644"/>
      <c r="I12" s="644"/>
      <c r="J12" s="644"/>
    </row>
    <row r="13" spans="1:10" ht="15" x14ac:dyDescent="0.2">
      <c r="A13" s="643" t="s">
        <v>104</v>
      </c>
      <c r="B13" s="645"/>
      <c r="C13" s="644"/>
      <c r="D13" s="644"/>
      <c r="E13" s="644"/>
      <c r="F13" s="644"/>
      <c r="G13" s="644"/>
      <c r="H13" s="644"/>
      <c r="I13" s="644"/>
      <c r="J13" s="645"/>
    </row>
    <row r="14" spans="1:10" ht="15" x14ac:dyDescent="0.2">
      <c r="A14" s="643" t="s">
        <v>105</v>
      </c>
      <c r="B14" s="646">
        <f>SUM(B15:B16)</f>
        <v>32158.260000000002</v>
      </c>
      <c r="C14" s="636">
        <f>SUM(C15:C16)</f>
        <v>0</v>
      </c>
      <c r="D14" s="636">
        <f t="shared" ref="D14:F14" si="2">SUM(D15:D16)</f>
        <v>0</v>
      </c>
      <c r="E14" s="636">
        <f>SUM(E15:E16)</f>
        <v>0</v>
      </c>
      <c r="F14" s="636">
        <f t="shared" si="2"/>
        <v>0</v>
      </c>
      <c r="G14" s="636">
        <f>SUM(G15:G16)</f>
        <v>0</v>
      </c>
      <c r="H14" s="647">
        <f>SUM(H15:H16)</f>
        <v>6102</v>
      </c>
      <c r="I14" s="636">
        <f>SUM(I15:I16)</f>
        <v>0</v>
      </c>
      <c r="J14" s="646">
        <f>SUM(J15:J16)</f>
        <v>26055.57</v>
      </c>
    </row>
    <row r="15" spans="1:10" ht="15" x14ac:dyDescent="0.2">
      <c r="A15" s="643" t="s">
        <v>106</v>
      </c>
      <c r="B15" s="648">
        <v>17112.5</v>
      </c>
      <c r="C15" s="644"/>
      <c r="D15" s="644"/>
      <c r="E15" s="644"/>
      <c r="F15" s="644"/>
      <c r="G15" s="644"/>
      <c r="H15" s="649">
        <v>2481</v>
      </c>
      <c r="I15" s="644"/>
      <c r="J15" s="648">
        <v>14631.25</v>
      </c>
    </row>
    <row r="16" spans="1:10" ht="15" x14ac:dyDescent="0.2">
      <c r="A16" s="643" t="s">
        <v>107</v>
      </c>
      <c r="B16" s="648">
        <v>15045.76</v>
      </c>
      <c r="C16" s="644"/>
      <c r="D16" s="644"/>
      <c r="E16" s="644"/>
      <c r="F16" s="644"/>
      <c r="G16" s="644"/>
      <c r="H16" s="649">
        <v>3621</v>
      </c>
      <c r="I16" s="644"/>
      <c r="J16" s="648">
        <f>1400+10024.32</f>
        <v>11424.32</v>
      </c>
    </row>
    <row r="17" spans="1:10" ht="15" x14ac:dyDescent="0.2">
      <c r="A17" s="643" t="s">
        <v>108</v>
      </c>
      <c r="B17" s="646">
        <f>B18+B19+B22+B23</f>
        <v>32321.300000000007</v>
      </c>
      <c r="C17" s="636">
        <f>SUM(C18:C19,C22,C23)</f>
        <v>0</v>
      </c>
      <c r="D17" s="636">
        <f t="shared" ref="D17:F17" si="3">SUM(D18:D19,D22,D23)</f>
        <v>0</v>
      </c>
      <c r="E17" s="636">
        <f>SUM(E18:E19,E22,E23)</f>
        <v>3969</v>
      </c>
      <c r="F17" s="636">
        <f t="shared" si="3"/>
        <v>0</v>
      </c>
      <c r="G17" s="636">
        <f>SUM(G18:G19,G22,G23)</f>
        <v>2993.3900000000003</v>
      </c>
      <c r="H17" s="647">
        <f>SUM(H18:H19,H22,H23)</f>
        <v>6073.14</v>
      </c>
      <c r="I17" s="636">
        <f>SUM(I18:I19,I22,I23)</f>
        <v>0</v>
      </c>
      <c r="J17" s="646">
        <f>J18+J19+J22+J23</f>
        <v>27224.02</v>
      </c>
    </row>
    <row r="18" spans="1:10" ht="15" x14ac:dyDescent="0.2">
      <c r="A18" s="643" t="s">
        <v>109</v>
      </c>
      <c r="B18" s="650"/>
      <c r="C18" s="644"/>
      <c r="D18" s="644"/>
      <c r="E18" s="644"/>
      <c r="F18" s="644"/>
      <c r="G18" s="644"/>
      <c r="H18" s="649"/>
      <c r="I18" s="644"/>
      <c r="J18" s="650"/>
    </row>
    <row r="19" spans="1:10" ht="15" x14ac:dyDescent="0.2">
      <c r="A19" s="643" t="s">
        <v>110</v>
      </c>
      <c r="B19" s="646">
        <f>SUM(B20:B21)</f>
        <v>297.8</v>
      </c>
      <c r="C19" s="636">
        <f>SUM(C20:C21)</f>
        <v>0</v>
      </c>
      <c r="D19" s="636">
        <f t="shared" ref="D19:F19" si="4">SUM(D20:D21)</f>
        <v>0</v>
      </c>
      <c r="E19" s="636">
        <f>SUM(E20:E21)</f>
        <v>0</v>
      </c>
      <c r="F19" s="636">
        <f t="shared" si="4"/>
        <v>0</v>
      </c>
      <c r="G19" s="636">
        <f>SUM(G20:G21)</f>
        <v>0</v>
      </c>
      <c r="H19" s="647">
        <f>SUM(H20:H21)</f>
        <v>0</v>
      </c>
      <c r="I19" s="636">
        <f>SUM(I20:I21)</f>
        <v>0</v>
      </c>
      <c r="J19" s="646">
        <f>SUM(J20:J21)</f>
        <v>297.8</v>
      </c>
    </row>
    <row r="20" spans="1:10" ht="15" x14ac:dyDescent="0.2">
      <c r="A20" s="643" t="s">
        <v>111</v>
      </c>
      <c r="B20" s="648">
        <v>297.8</v>
      </c>
      <c r="C20" s="644"/>
      <c r="D20" s="644"/>
      <c r="E20" s="644"/>
      <c r="F20" s="644"/>
      <c r="G20" s="644"/>
      <c r="H20" s="649">
        <v>0</v>
      </c>
      <c r="I20" s="644"/>
      <c r="J20" s="648">
        <v>297.8</v>
      </c>
    </row>
    <row r="21" spans="1:10" ht="30" x14ac:dyDescent="0.2">
      <c r="A21" s="643" t="s">
        <v>112</v>
      </c>
      <c r="B21" s="650"/>
      <c r="C21" s="644"/>
      <c r="D21" s="645"/>
      <c r="E21" s="645"/>
      <c r="F21" s="645"/>
      <c r="G21" s="644"/>
      <c r="H21" s="649"/>
      <c r="I21" s="644"/>
      <c r="J21" s="651"/>
    </row>
    <row r="22" spans="1:10" ht="15" x14ac:dyDescent="0.2">
      <c r="A22" s="643" t="s">
        <v>113</v>
      </c>
      <c r="B22" s="650"/>
      <c r="C22" s="644"/>
      <c r="D22" s="645"/>
      <c r="E22" s="645"/>
      <c r="F22" s="645"/>
      <c r="G22" s="644"/>
      <c r="H22" s="649"/>
      <c r="I22" s="644"/>
      <c r="J22" s="651"/>
    </row>
    <row r="23" spans="1:10" ht="15" x14ac:dyDescent="0.3">
      <c r="A23" s="643" t="s">
        <v>114</v>
      </c>
      <c r="B23" s="536">
        <v>32023.500000000007</v>
      </c>
      <c r="C23" s="644"/>
      <c r="D23" s="644"/>
      <c r="E23" s="644">
        <v>3969</v>
      </c>
      <c r="F23" s="644"/>
      <c r="G23" s="644">
        <f>844.59+2148.8</f>
        <v>2993.3900000000003</v>
      </c>
      <c r="H23" s="649">
        <f>134.14+1868+2691.8+1330+49.2</f>
        <v>6073.14</v>
      </c>
      <c r="I23" s="644"/>
      <c r="J23" s="652">
        <f>402.42+9570+9409.2+7397+147.6</f>
        <v>26926.22</v>
      </c>
    </row>
    <row r="24" spans="1:10" ht="15" x14ac:dyDescent="0.2">
      <c r="A24" s="641" t="s">
        <v>115</v>
      </c>
      <c r="B24" s="653">
        <f>SUM(B25:B31)</f>
        <v>0</v>
      </c>
      <c r="C24" s="642">
        <f t="shared" ref="C24:J24" si="5">SUM(C25:C31)</f>
        <v>0</v>
      </c>
      <c r="D24" s="642">
        <f t="shared" si="5"/>
        <v>0</v>
      </c>
      <c r="E24" s="642">
        <f t="shared" si="5"/>
        <v>0</v>
      </c>
      <c r="F24" s="642">
        <f t="shared" si="5"/>
        <v>0</v>
      </c>
      <c r="G24" s="642">
        <f t="shared" si="5"/>
        <v>0</v>
      </c>
      <c r="H24" s="642">
        <f t="shared" si="5"/>
        <v>0</v>
      </c>
      <c r="I24" s="642">
        <f t="shared" si="5"/>
        <v>0</v>
      </c>
      <c r="J24" s="654">
        <f t="shared" si="5"/>
        <v>0</v>
      </c>
    </row>
    <row r="25" spans="1:10" ht="15" x14ac:dyDescent="0.2">
      <c r="A25" s="643" t="s">
        <v>512</v>
      </c>
      <c r="B25" s="644"/>
      <c r="C25" s="644"/>
      <c r="D25" s="644"/>
      <c r="E25" s="644"/>
      <c r="F25" s="644"/>
      <c r="G25" s="644"/>
      <c r="H25" s="644"/>
      <c r="I25" s="644"/>
      <c r="J25" s="655"/>
    </row>
    <row r="26" spans="1:10" ht="15" x14ac:dyDescent="0.2">
      <c r="A26" s="643" t="s">
        <v>239</v>
      </c>
      <c r="B26" s="644"/>
      <c r="C26" s="644"/>
      <c r="D26" s="644"/>
      <c r="E26" s="644"/>
      <c r="F26" s="644"/>
      <c r="G26" s="644"/>
      <c r="H26" s="644"/>
      <c r="I26" s="644"/>
      <c r="J26" s="655"/>
    </row>
    <row r="27" spans="1:10" ht="15" x14ac:dyDescent="0.2">
      <c r="A27" s="643" t="s">
        <v>240</v>
      </c>
      <c r="B27" s="644"/>
      <c r="C27" s="644"/>
      <c r="D27" s="644"/>
      <c r="E27" s="644"/>
      <c r="F27" s="644"/>
      <c r="G27" s="644"/>
      <c r="H27" s="644"/>
      <c r="I27" s="644"/>
      <c r="J27" s="655"/>
    </row>
    <row r="28" spans="1:10" ht="30" x14ac:dyDescent="0.2">
      <c r="A28" s="643" t="s">
        <v>241</v>
      </c>
      <c r="B28" s="644"/>
      <c r="C28" s="644"/>
      <c r="D28" s="644"/>
      <c r="E28" s="644"/>
      <c r="F28" s="644"/>
      <c r="G28" s="644"/>
      <c r="H28" s="644"/>
      <c r="I28" s="644"/>
      <c r="J28" s="655"/>
    </row>
    <row r="29" spans="1:10" ht="15" x14ac:dyDescent="0.2">
      <c r="A29" s="643" t="s">
        <v>242</v>
      </c>
      <c r="B29" s="644"/>
      <c r="C29" s="644"/>
      <c r="D29" s="644"/>
      <c r="E29" s="644"/>
      <c r="F29" s="644"/>
      <c r="G29" s="644"/>
      <c r="H29" s="644"/>
      <c r="I29" s="644"/>
      <c r="J29" s="655"/>
    </row>
    <row r="30" spans="1:10" ht="15" x14ac:dyDescent="0.2">
      <c r="A30" s="643" t="s">
        <v>243</v>
      </c>
      <c r="B30" s="644"/>
      <c r="C30" s="644"/>
      <c r="D30" s="644"/>
      <c r="E30" s="644"/>
      <c r="F30" s="644"/>
      <c r="G30" s="644"/>
      <c r="H30" s="644"/>
      <c r="I30" s="644"/>
      <c r="J30" s="655"/>
    </row>
    <row r="31" spans="1:10" ht="15" x14ac:dyDescent="0.2">
      <c r="A31" s="643" t="s">
        <v>244</v>
      </c>
      <c r="B31" s="645">
        <v>0</v>
      </c>
      <c r="C31" s="645"/>
      <c r="D31" s="645"/>
      <c r="E31" s="645"/>
      <c r="F31" s="645"/>
      <c r="G31" s="645"/>
      <c r="H31" s="645"/>
      <c r="I31" s="645"/>
      <c r="J31" s="655">
        <v>0</v>
      </c>
    </row>
    <row r="32" spans="1:10" ht="15" x14ac:dyDescent="0.2">
      <c r="A32" s="641" t="s">
        <v>116</v>
      </c>
      <c r="B32" s="642">
        <f>SUM(B33:B35)</f>
        <v>0</v>
      </c>
      <c r="C32" s="642">
        <f>SUM(C33:C35)</f>
        <v>0</v>
      </c>
      <c r="D32" s="642">
        <f t="shared" ref="D32:J32" si="6">SUM(D33:D35)</f>
        <v>0</v>
      </c>
      <c r="E32" s="642">
        <f>SUM(E33:E35)</f>
        <v>0</v>
      </c>
      <c r="F32" s="642">
        <f t="shared" si="6"/>
        <v>0</v>
      </c>
      <c r="G32" s="642">
        <f>SUM(G33:G35)</f>
        <v>0</v>
      </c>
      <c r="H32" s="642">
        <f>SUM(H33:H35)</f>
        <v>0</v>
      </c>
      <c r="I32" s="642">
        <f>SUM(I33:I35)</f>
        <v>0</v>
      </c>
      <c r="J32" s="654">
        <f t="shared" si="6"/>
        <v>0</v>
      </c>
    </row>
    <row r="33" spans="1:10" ht="15" x14ac:dyDescent="0.2">
      <c r="A33" s="643" t="s">
        <v>245</v>
      </c>
      <c r="B33" s="644"/>
      <c r="C33" s="644"/>
      <c r="D33" s="644"/>
      <c r="E33" s="644"/>
      <c r="F33" s="644"/>
      <c r="G33" s="644"/>
      <c r="H33" s="644"/>
      <c r="I33" s="644"/>
      <c r="J33" s="655"/>
    </row>
    <row r="34" spans="1:10" ht="15" x14ac:dyDescent="0.2">
      <c r="A34" s="643" t="s">
        <v>246</v>
      </c>
      <c r="B34" s="644"/>
      <c r="C34" s="644"/>
      <c r="D34" s="644"/>
      <c r="E34" s="644"/>
      <c r="F34" s="644"/>
      <c r="G34" s="644"/>
      <c r="H34" s="644"/>
      <c r="I34" s="644"/>
      <c r="J34" s="655"/>
    </row>
    <row r="35" spans="1:10" ht="15" x14ac:dyDescent="0.2">
      <c r="A35" s="643" t="s">
        <v>247</v>
      </c>
      <c r="B35" s="644"/>
      <c r="C35" s="644"/>
      <c r="D35" s="644"/>
      <c r="E35" s="644"/>
      <c r="F35" s="644"/>
      <c r="G35" s="644"/>
      <c r="H35" s="644"/>
      <c r="I35" s="644"/>
      <c r="J35" s="655"/>
    </row>
    <row r="36" spans="1:10" ht="15" x14ac:dyDescent="0.2">
      <c r="A36" s="641" t="s">
        <v>117</v>
      </c>
      <c r="B36" s="642">
        <f t="shared" ref="B36:J36" si="7">SUM(B37:B39,B42)</f>
        <v>0</v>
      </c>
      <c r="C36" s="642">
        <f t="shared" si="7"/>
        <v>0</v>
      </c>
      <c r="D36" s="642">
        <f t="shared" si="7"/>
        <v>0</v>
      </c>
      <c r="E36" s="642">
        <f t="shared" si="7"/>
        <v>0</v>
      </c>
      <c r="F36" s="642">
        <f t="shared" si="7"/>
        <v>0</v>
      </c>
      <c r="G36" s="642">
        <f t="shared" si="7"/>
        <v>0</v>
      </c>
      <c r="H36" s="642">
        <f t="shared" si="7"/>
        <v>0</v>
      </c>
      <c r="I36" s="642">
        <f t="shared" si="7"/>
        <v>0</v>
      </c>
      <c r="J36" s="642">
        <f t="shared" si="7"/>
        <v>0</v>
      </c>
    </row>
    <row r="37" spans="1:10" ht="15" x14ac:dyDescent="0.2">
      <c r="A37" s="643" t="s">
        <v>118</v>
      </c>
      <c r="B37" s="644"/>
      <c r="C37" s="644"/>
      <c r="D37" s="644"/>
      <c r="E37" s="644"/>
      <c r="F37" s="644"/>
      <c r="G37" s="644"/>
      <c r="H37" s="644"/>
      <c r="I37" s="644"/>
      <c r="J37" s="644"/>
    </row>
    <row r="38" spans="1:10" ht="15" x14ac:dyDescent="0.2">
      <c r="A38" s="643" t="s">
        <v>119</v>
      </c>
      <c r="B38" s="644"/>
      <c r="C38" s="644"/>
      <c r="D38" s="644"/>
      <c r="E38" s="644"/>
      <c r="F38" s="644"/>
      <c r="G38" s="644"/>
      <c r="H38" s="644"/>
      <c r="I38" s="644"/>
      <c r="J38" s="644"/>
    </row>
    <row r="39" spans="1:10" ht="15" x14ac:dyDescent="0.2">
      <c r="A39" s="643" t="s">
        <v>120</v>
      </c>
      <c r="B39" s="636">
        <f t="shared" ref="B39:J39" si="8">SUM(B40:B41)</f>
        <v>0</v>
      </c>
      <c r="C39" s="636">
        <f t="shared" si="8"/>
        <v>0</v>
      </c>
      <c r="D39" s="636">
        <f t="shared" si="8"/>
        <v>0</v>
      </c>
      <c r="E39" s="636">
        <f t="shared" si="8"/>
        <v>0</v>
      </c>
      <c r="F39" s="636">
        <f t="shared" si="8"/>
        <v>0</v>
      </c>
      <c r="G39" s="636">
        <f t="shared" si="8"/>
        <v>0</v>
      </c>
      <c r="H39" s="636">
        <f t="shared" si="8"/>
        <v>0</v>
      </c>
      <c r="I39" s="636">
        <f t="shared" si="8"/>
        <v>0</v>
      </c>
      <c r="J39" s="636">
        <f t="shared" si="8"/>
        <v>0</v>
      </c>
    </row>
    <row r="40" spans="1:10" ht="30" x14ac:dyDescent="0.2">
      <c r="A40" s="643" t="s">
        <v>373</v>
      </c>
      <c r="B40" s="644"/>
      <c r="C40" s="644"/>
      <c r="D40" s="644"/>
      <c r="E40" s="644"/>
      <c r="F40" s="644"/>
      <c r="G40" s="644"/>
      <c r="H40" s="644"/>
      <c r="I40" s="644"/>
      <c r="J40" s="644"/>
    </row>
    <row r="41" spans="1:10" ht="15" x14ac:dyDescent="0.2">
      <c r="A41" s="643" t="s">
        <v>121</v>
      </c>
      <c r="B41" s="644"/>
      <c r="C41" s="644"/>
      <c r="D41" s="644"/>
      <c r="E41" s="644"/>
      <c r="F41" s="644"/>
      <c r="G41" s="644"/>
      <c r="H41" s="644"/>
      <c r="I41" s="644"/>
      <c r="J41" s="644"/>
    </row>
    <row r="42" spans="1:10" ht="15" x14ac:dyDescent="0.2">
      <c r="A42" s="643" t="s">
        <v>122</v>
      </c>
      <c r="B42" s="644"/>
      <c r="C42" s="644"/>
      <c r="D42" s="644"/>
      <c r="E42" s="644"/>
      <c r="F42" s="644"/>
      <c r="G42" s="644"/>
      <c r="H42" s="644"/>
      <c r="I42" s="644"/>
      <c r="J42" s="644"/>
    </row>
    <row r="43" spans="1:10" ht="15" x14ac:dyDescent="0.2">
      <c r="A43" s="293"/>
      <c r="B43" s="293"/>
      <c r="C43" s="293"/>
      <c r="D43" s="293"/>
      <c r="E43" s="293"/>
      <c r="F43" s="293"/>
      <c r="G43" s="293"/>
      <c r="H43" s="293"/>
      <c r="I43" s="293"/>
      <c r="J43" s="293"/>
    </row>
    <row r="44" spans="1:10" s="282" customFormat="1" x14ac:dyDescent="0.2"/>
    <row r="45" spans="1:10" s="282" customFormat="1" x14ac:dyDescent="0.2">
      <c r="A45" s="287"/>
    </row>
    <row r="46" spans="1:10" s="2" customFormat="1" ht="15" x14ac:dyDescent="0.3">
      <c r="A46" s="64" t="s">
        <v>93</v>
      </c>
      <c r="D46" s="624"/>
    </row>
    <row r="47" spans="1:10" s="2" customFormat="1" ht="15" x14ac:dyDescent="0.3">
      <c r="D47" s="238"/>
      <c r="E47" s="238"/>
      <c r="F47" s="238"/>
      <c r="G47" s="238"/>
      <c r="I47" s="238"/>
    </row>
    <row r="48" spans="1:10" s="2" customFormat="1" ht="15" x14ac:dyDescent="0.3">
      <c r="B48" s="63"/>
      <c r="C48" s="63"/>
      <c r="F48" s="63"/>
      <c r="G48" s="290"/>
      <c r="H48" s="63"/>
      <c r="I48" s="238"/>
      <c r="J48" s="238"/>
    </row>
    <row r="49" spans="1:10" s="2" customFormat="1" ht="15" x14ac:dyDescent="0.3">
      <c r="B49" s="62" t="s">
        <v>248</v>
      </c>
      <c r="F49" s="12" t="s">
        <v>253</v>
      </c>
      <c r="G49" s="291"/>
      <c r="I49" s="238"/>
      <c r="J49" s="238"/>
    </row>
    <row r="50" spans="1:10" s="2" customFormat="1" ht="15" x14ac:dyDescent="0.3">
      <c r="B50" s="58" t="s">
        <v>123</v>
      </c>
      <c r="F50" s="2" t="s">
        <v>249</v>
      </c>
      <c r="G50" s="238"/>
      <c r="I50" s="238"/>
      <c r="J50" s="238"/>
    </row>
    <row r="51" spans="1:10" s="238" customFormat="1" ht="15" x14ac:dyDescent="0.3">
      <c r="A51" s="2"/>
      <c r="B51" s="287"/>
      <c r="H51" s="287"/>
    </row>
    <row r="52" spans="1:10" s="2" customFormat="1" ht="15" x14ac:dyDescent="0.3">
      <c r="A52" s="11"/>
      <c r="B52" s="11"/>
      <c r="C52" s="11"/>
    </row>
    <row r="53" spans="1:10" ht="15" x14ac:dyDescent="0.2">
      <c r="A53" s="293"/>
      <c r="B53" s="293"/>
      <c r="C53" s="293"/>
      <c r="D53" s="293"/>
      <c r="E53" s="293"/>
      <c r="F53" s="293"/>
      <c r="G53" s="293"/>
      <c r="H53" s="293"/>
      <c r="I53" s="293"/>
      <c r="J53" s="293"/>
    </row>
  </sheetData>
  <mergeCells count="6">
    <mergeCell ref="B7:C7"/>
    <mergeCell ref="D7:E7"/>
    <mergeCell ref="F7:G7"/>
    <mergeCell ref="I7:J7"/>
    <mergeCell ref="I1:J1"/>
    <mergeCell ref="I2:J2"/>
  </mergeCells>
  <pageMargins left="0.25" right="0.25" top="0.75" bottom="0.75" header="0.3" footer="0.3"/>
  <pageSetup paperSize="9" scale="59" orientation="landscape" r:id="rId1"/>
  <rowBreaks count="1" manualBreakCount="1">
    <brk id="31" max="9" man="1"/>
  </rowBreaks>
  <ignoredErrors>
    <ignoredError sqref="J16:J2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46"/>
  <sheetViews>
    <sheetView showGridLines="0" view="pageBreakPreview" zoomScale="80" zoomScaleNormal="100" zoomScaleSheetLayoutView="80" workbookViewId="0">
      <selection activeCell="E12" sqref="E12"/>
    </sheetView>
  </sheetViews>
  <sheetFormatPr defaultColWidth="9.140625" defaultRowHeight="15" x14ac:dyDescent="0.3"/>
  <cols>
    <col min="1" max="1" width="16.28515625" style="2" customWidth="1"/>
    <col min="2" max="2" width="75.42578125" style="2" customWidth="1"/>
    <col min="3" max="3" width="16.140625" style="2" customWidth="1"/>
    <col min="4" max="4" width="14.7109375" style="2" customWidth="1"/>
    <col min="5" max="5" width="29.7109375" style="2" customWidth="1"/>
    <col min="6" max="6" width="15.85546875" style="2" bestFit="1" customWidth="1"/>
    <col min="7" max="16384" width="9.140625" style="2"/>
  </cols>
  <sheetData>
    <row r="1" spans="1:6" x14ac:dyDescent="0.3">
      <c r="A1" s="67" t="s">
        <v>479</v>
      </c>
      <c r="B1" s="68"/>
      <c r="C1" s="699" t="s">
        <v>94</v>
      </c>
      <c r="D1" s="699"/>
    </row>
    <row r="2" spans="1:6" x14ac:dyDescent="0.3">
      <c r="A2" s="68" t="s">
        <v>124</v>
      </c>
      <c r="B2" s="68"/>
      <c r="C2" s="697" t="str">
        <f>'ფორმა N1'!M2</f>
        <v>01.01.2023-31.12.2023</v>
      </c>
      <c r="D2" s="698"/>
    </row>
    <row r="3" spans="1:6" x14ac:dyDescent="0.3">
      <c r="A3" s="67"/>
      <c r="B3" s="68"/>
      <c r="C3" s="235"/>
      <c r="D3" s="235"/>
    </row>
    <row r="4" spans="1:6" x14ac:dyDescent="0.3">
      <c r="A4" s="69" t="s">
        <v>254</v>
      </c>
      <c r="B4" s="91"/>
      <c r="C4" s="92"/>
      <c r="D4" s="68"/>
    </row>
    <row r="5" spans="1:6" x14ac:dyDescent="0.3">
      <c r="A5" s="161" t="str">
        <f>'ფორმა N1'!D4</f>
        <v>მპგ "ევროპული საქართველო-მოძრაობა თავისუფლებისთვის"</v>
      </c>
      <c r="B5" s="12"/>
      <c r="C5" s="12"/>
    </row>
    <row r="6" spans="1:6" x14ac:dyDescent="0.3">
      <c r="A6" s="93"/>
      <c r="B6" s="93"/>
      <c r="C6" s="93"/>
      <c r="D6" s="94"/>
    </row>
    <row r="7" spans="1:6" x14ac:dyDescent="0.3">
      <c r="A7" s="68"/>
      <c r="B7" s="68"/>
      <c r="C7" s="68"/>
      <c r="D7" s="68"/>
    </row>
    <row r="8" spans="1:6" s="6" customFormat="1" ht="39" customHeight="1" x14ac:dyDescent="0.3">
      <c r="A8" s="95" t="s">
        <v>64</v>
      </c>
      <c r="B8" s="71" t="s">
        <v>230</v>
      </c>
      <c r="C8" s="71" t="s">
        <v>66</v>
      </c>
      <c r="D8" s="71" t="s">
        <v>67</v>
      </c>
    </row>
    <row r="9" spans="1:6" s="7" customFormat="1" ht="16.5" customHeight="1" x14ac:dyDescent="0.3">
      <c r="A9" s="162">
        <v>1</v>
      </c>
      <c r="B9" s="162" t="s">
        <v>65</v>
      </c>
      <c r="C9" s="453">
        <f>SUM(C10,C26)</f>
        <v>1093464.5</v>
      </c>
      <c r="D9" s="453">
        <f>SUM(D10,D26)</f>
        <v>941718.5</v>
      </c>
    </row>
    <row r="10" spans="1:6" s="7" customFormat="1" ht="16.5" customHeight="1" x14ac:dyDescent="0.3">
      <c r="A10" s="77">
        <v>1.1000000000000001</v>
      </c>
      <c r="B10" s="77" t="s">
        <v>69</v>
      </c>
      <c r="C10" s="453">
        <f>SUM(C11,C12,C16,C19,C25,C26)</f>
        <v>1017564.5</v>
      </c>
      <c r="D10" s="453">
        <f>SUM(D11,D12,D16,D19,D24,D25)</f>
        <v>941718.5</v>
      </c>
    </row>
    <row r="11" spans="1:6" s="9" customFormat="1" ht="16.5" customHeight="1" x14ac:dyDescent="0.3">
      <c r="A11" s="78" t="s">
        <v>30</v>
      </c>
      <c r="B11" s="78" t="s">
        <v>68</v>
      </c>
      <c r="C11" s="378"/>
      <c r="D11" s="378"/>
    </row>
    <row r="12" spans="1:6" s="10" customFormat="1" ht="16.5" customHeight="1" x14ac:dyDescent="0.3">
      <c r="A12" s="78" t="s">
        <v>31</v>
      </c>
      <c r="B12" s="78" t="s">
        <v>283</v>
      </c>
      <c r="C12" s="538">
        <f>SUM(C13:C15)</f>
        <v>4657</v>
      </c>
      <c r="D12" s="538">
        <f>SUM(D13:D15)</f>
        <v>4657</v>
      </c>
      <c r="F12" s="61"/>
    </row>
    <row r="13" spans="1:6" s="3" customFormat="1" ht="16.5" customHeight="1" x14ac:dyDescent="0.3">
      <c r="A13" s="87" t="s">
        <v>70</v>
      </c>
      <c r="B13" s="87" t="s">
        <v>286</v>
      </c>
      <c r="C13" s="482">
        <f>5905-1248</f>
        <v>4657</v>
      </c>
      <c r="D13" s="482">
        <f>5905-1248</f>
        <v>4657</v>
      </c>
    </row>
    <row r="14" spans="1:6" s="3" customFormat="1" ht="16.5" customHeight="1" x14ac:dyDescent="0.3">
      <c r="A14" s="87" t="s">
        <v>408</v>
      </c>
      <c r="B14" s="87" t="s">
        <v>407</v>
      </c>
      <c r="C14" s="378"/>
      <c r="D14" s="378"/>
    </row>
    <row r="15" spans="1:6" s="3" customFormat="1" ht="16.5" customHeight="1" x14ac:dyDescent="0.3">
      <c r="A15" s="87" t="s">
        <v>409</v>
      </c>
      <c r="B15" s="87" t="s">
        <v>83</v>
      </c>
      <c r="C15" s="378"/>
      <c r="D15" s="378"/>
    </row>
    <row r="16" spans="1:6" s="3" customFormat="1" ht="16.5" customHeight="1" x14ac:dyDescent="0.3">
      <c r="A16" s="78" t="s">
        <v>71</v>
      </c>
      <c r="B16" s="78" t="s">
        <v>72</v>
      </c>
      <c r="C16" s="364">
        <f>SUM(C17:C18)</f>
        <v>937007.5</v>
      </c>
      <c r="D16" s="364">
        <f>SUM(D17:D18)</f>
        <v>937007.5</v>
      </c>
    </row>
    <row r="17" spans="1:4" s="3" customFormat="1" ht="16.5" customHeight="1" x14ac:dyDescent="0.3">
      <c r="A17" s="87" t="s">
        <v>73</v>
      </c>
      <c r="B17" s="87" t="s">
        <v>75</v>
      </c>
      <c r="C17" s="378">
        <f>1124409-259479-144155</f>
        <v>720775</v>
      </c>
      <c r="D17" s="378">
        <f>1124409-259479-144155</f>
        <v>720775</v>
      </c>
    </row>
    <row r="18" spans="1:4" s="3" customFormat="1" ht="32.25" customHeight="1" x14ac:dyDescent="0.3">
      <c r="A18" s="87" t="s">
        <v>74</v>
      </c>
      <c r="B18" s="87" t="s">
        <v>449</v>
      </c>
      <c r="C18" s="378">
        <f>259479-43246.5</f>
        <v>216232.5</v>
      </c>
      <c r="D18" s="378">
        <f>259479-43246.5</f>
        <v>216232.5</v>
      </c>
    </row>
    <row r="19" spans="1:4" s="3" customFormat="1" ht="16.5" customHeight="1" x14ac:dyDescent="0.3">
      <c r="A19" s="78" t="s">
        <v>76</v>
      </c>
      <c r="B19" s="78" t="s">
        <v>363</v>
      </c>
      <c r="C19" s="364">
        <f>SUM(C20:C23)</f>
        <v>0</v>
      </c>
      <c r="D19" s="364">
        <f>SUM(D20:D23)</f>
        <v>0</v>
      </c>
    </row>
    <row r="20" spans="1:4" s="3" customFormat="1" ht="16.5" customHeight="1" x14ac:dyDescent="0.3">
      <c r="A20" s="87" t="s">
        <v>77</v>
      </c>
      <c r="B20" s="87" t="s">
        <v>505</v>
      </c>
      <c r="C20" s="378"/>
      <c r="D20" s="378"/>
    </row>
    <row r="21" spans="1:4" s="3" customFormat="1" ht="30" x14ac:dyDescent="0.3">
      <c r="A21" s="87" t="s">
        <v>78</v>
      </c>
      <c r="B21" s="87" t="s">
        <v>415</v>
      </c>
      <c r="C21" s="378"/>
      <c r="D21" s="378"/>
    </row>
    <row r="22" spans="1:4" s="3" customFormat="1" x14ac:dyDescent="0.3">
      <c r="A22" s="87" t="s">
        <v>79</v>
      </c>
      <c r="B22" s="87" t="s">
        <v>434</v>
      </c>
      <c r="C22" s="378"/>
      <c r="D22" s="378"/>
    </row>
    <row r="23" spans="1:4" s="3" customFormat="1" ht="30" x14ac:dyDescent="0.3">
      <c r="A23" s="87" t="s">
        <v>80</v>
      </c>
      <c r="B23" s="87" t="s">
        <v>480</v>
      </c>
      <c r="C23" s="378"/>
      <c r="D23" s="378"/>
    </row>
    <row r="24" spans="1:4" s="3" customFormat="1" ht="16.5" customHeight="1" x14ac:dyDescent="0.3">
      <c r="A24" s="78" t="s">
        <v>81</v>
      </c>
      <c r="B24" s="78" t="s">
        <v>377</v>
      </c>
      <c r="C24" s="378"/>
      <c r="D24" s="378"/>
    </row>
    <row r="25" spans="1:4" s="3" customFormat="1" x14ac:dyDescent="0.3">
      <c r="A25" s="78" t="s">
        <v>232</v>
      </c>
      <c r="B25" s="78" t="s">
        <v>383</v>
      </c>
      <c r="C25" s="378"/>
      <c r="D25" s="678">
        <v>54</v>
      </c>
    </row>
    <row r="26" spans="1:4" ht="16.5" customHeight="1" x14ac:dyDescent="0.3">
      <c r="A26" s="77">
        <v>1.2</v>
      </c>
      <c r="B26" s="77" t="s">
        <v>82</v>
      </c>
      <c r="C26" s="453">
        <f>SUM(C27,C31,C35)</f>
        <v>75900</v>
      </c>
      <c r="D26" s="453">
        <f>SUM(D27,D31,D35)</f>
        <v>0</v>
      </c>
    </row>
    <row r="27" spans="1:4" ht="16.5" customHeight="1" x14ac:dyDescent="0.3">
      <c r="A27" s="78" t="s">
        <v>32</v>
      </c>
      <c r="B27" s="78" t="s">
        <v>286</v>
      </c>
      <c r="C27" s="364">
        <f>SUM(C28:C30)</f>
        <v>75900</v>
      </c>
      <c r="D27" s="364">
        <f>SUM(D28:D30)</f>
        <v>0</v>
      </c>
    </row>
    <row r="28" spans="1:4" x14ac:dyDescent="0.3">
      <c r="A28" s="165" t="s">
        <v>84</v>
      </c>
      <c r="B28" s="165" t="s">
        <v>284</v>
      </c>
      <c r="C28" s="378"/>
      <c r="D28" s="378"/>
    </row>
    <row r="29" spans="1:4" x14ac:dyDescent="0.3">
      <c r="A29" s="165" t="s">
        <v>85</v>
      </c>
      <c r="B29" s="165" t="s">
        <v>287</v>
      </c>
      <c r="C29" s="378"/>
      <c r="D29" s="378"/>
    </row>
    <row r="30" spans="1:4" x14ac:dyDescent="0.3">
      <c r="A30" s="165" t="s">
        <v>384</v>
      </c>
      <c r="B30" s="165" t="s">
        <v>285</v>
      </c>
      <c r="C30" s="378">
        <v>75900</v>
      </c>
      <c r="D30" s="378"/>
    </row>
    <row r="31" spans="1:4" x14ac:dyDescent="0.3">
      <c r="A31" s="78" t="s">
        <v>33</v>
      </c>
      <c r="B31" s="78" t="s">
        <v>407</v>
      </c>
      <c r="C31" s="364">
        <f>SUM(C32:C34)</f>
        <v>0</v>
      </c>
      <c r="D31" s="364">
        <f>SUM(D32:D34)</f>
        <v>0</v>
      </c>
    </row>
    <row r="32" spans="1:4" x14ac:dyDescent="0.3">
      <c r="A32" s="165" t="s">
        <v>12</v>
      </c>
      <c r="B32" s="165" t="s">
        <v>410</v>
      </c>
      <c r="C32" s="378"/>
      <c r="D32" s="378"/>
    </row>
    <row r="33" spans="1:8" x14ac:dyDescent="0.3">
      <c r="A33" s="165" t="s">
        <v>13</v>
      </c>
      <c r="B33" s="165" t="s">
        <v>411</v>
      </c>
      <c r="C33" s="8"/>
      <c r="D33" s="8"/>
    </row>
    <row r="34" spans="1:8" x14ac:dyDescent="0.3">
      <c r="A34" s="165" t="s">
        <v>261</v>
      </c>
      <c r="B34" s="165" t="s">
        <v>412</v>
      </c>
      <c r="C34" s="8"/>
      <c r="D34" s="8"/>
    </row>
    <row r="35" spans="1:8" ht="27.75" customHeight="1" x14ac:dyDescent="0.3">
      <c r="A35" s="78" t="s">
        <v>34</v>
      </c>
      <c r="B35" s="174" t="s">
        <v>440</v>
      </c>
      <c r="C35" s="8"/>
      <c r="D35" s="378"/>
    </row>
    <row r="36" spans="1:8" x14ac:dyDescent="0.3">
      <c r="D36" s="23"/>
      <c r="E36" s="23"/>
    </row>
    <row r="37" spans="1:8" x14ac:dyDescent="0.3">
      <c r="A37" s="1"/>
      <c r="D37" s="23"/>
      <c r="E37" s="23"/>
    </row>
    <row r="38" spans="1:8" x14ac:dyDescent="0.3">
      <c r="D38" s="23"/>
      <c r="E38" s="23"/>
    </row>
    <row r="39" spans="1:8" x14ac:dyDescent="0.3">
      <c r="D39" s="23"/>
      <c r="E39" s="23"/>
    </row>
    <row r="40" spans="1:8" x14ac:dyDescent="0.3">
      <c r="A40" s="62" t="s">
        <v>93</v>
      </c>
      <c r="D40" s="23"/>
      <c r="E40" s="23"/>
    </row>
    <row r="41" spans="1:8" x14ac:dyDescent="0.3">
      <c r="D41" s="23"/>
      <c r="E41" s="320"/>
      <c r="F41" s="238"/>
      <c r="G41" s="238"/>
      <c r="H41" s="238"/>
    </row>
    <row r="42" spans="1:8" x14ac:dyDescent="0.3">
      <c r="D42" s="97"/>
      <c r="E42" s="320"/>
      <c r="F42" s="238"/>
      <c r="G42" s="238"/>
      <c r="H42" s="238"/>
    </row>
    <row r="43" spans="1:8" x14ac:dyDescent="0.3">
      <c r="A43" s="238"/>
      <c r="B43" s="62" t="s">
        <v>251</v>
      </c>
      <c r="D43" s="97"/>
      <c r="E43" s="320"/>
      <c r="F43" s="238"/>
      <c r="G43" s="238"/>
      <c r="H43" s="238"/>
    </row>
    <row r="44" spans="1:8" x14ac:dyDescent="0.3">
      <c r="A44" s="238"/>
      <c r="B44" s="2" t="s">
        <v>250</v>
      </c>
      <c r="D44" s="97"/>
      <c r="E44" s="320"/>
      <c r="F44" s="238"/>
      <c r="G44" s="238"/>
      <c r="H44" s="238"/>
    </row>
    <row r="45" spans="1:8" s="238" customFormat="1" ht="12.75" x14ac:dyDescent="0.2">
      <c r="B45" s="58" t="s">
        <v>123</v>
      </c>
      <c r="D45" s="320"/>
      <c r="E45" s="320"/>
    </row>
    <row r="46" spans="1:8" x14ac:dyDescent="0.3">
      <c r="D46" s="23"/>
      <c r="E46" s="23"/>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3" orientation="portrait" r:id="rId1"/>
  <headerFooter alignWithMargins="0"/>
  <ignoredErrors>
    <ignoredError sqref="D31" formulaRange="1"/>
    <ignoredError sqref="C13:D16 C18:D18 C17:D17"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24"/>
  <sheetViews>
    <sheetView showGridLines="0" view="pageBreakPreview" topLeftCell="A2" zoomScale="80" zoomScaleNormal="100" zoomScaleSheetLayoutView="80" workbookViewId="0">
      <selection activeCell="G11" sqref="G11"/>
    </sheetView>
  </sheetViews>
  <sheetFormatPr defaultColWidth="9.140625" defaultRowHeight="12.75" x14ac:dyDescent="0.2"/>
  <cols>
    <col min="1" max="1" width="4.7109375" style="21" customWidth="1"/>
    <col min="2" max="2" width="29.85546875" style="21" bestFit="1" customWidth="1"/>
    <col min="3" max="3" width="43.5703125" style="21" customWidth="1"/>
    <col min="4" max="4" width="20" style="21" customWidth="1"/>
    <col min="5" max="5" width="14.140625" style="20" customWidth="1"/>
    <col min="6" max="6" width="20.7109375" style="20" customWidth="1"/>
    <col min="7" max="7" width="32.42578125" style="20" customWidth="1"/>
    <col min="8" max="8" width="28" style="20" customWidth="1"/>
    <col min="9" max="9" width="10.42578125" style="20" customWidth="1"/>
    <col min="10" max="10" width="9.85546875" style="56" customWidth="1"/>
    <col min="11" max="11" width="12.7109375" style="56" customWidth="1"/>
    <col min="12" max="12" width="9.140625" style="57"/>
    <col min="13" max="16384" width="9.140625" style="21"/>
  </cols>
  <sheetData>
    <row r="1" spans="1:12" s="20" customFormat="1" ht="15" x14ac:dyDescent="0.2">
      <c r="A1" s="745" t="s">
        <v>475</v>
      </c>
      <c r="B1" s="745"/>
      <c r="C1" s="745"/>
      <c r="D1" s="745"/>
      <c r="E1" s="115"/>
      <c r="F1" s="115"/>
      <c r="G1" s="121"/>
      <c r="H1" s="90" t="s">
        <v>182</v>
      </c>
      <c r="I1" s="121"/>
      <c r="J1" s="59"/>
      <c r="K1" s="59"/>
      <c r="L1" s="59"/>
    </row>
    <row r="2" spans="1:12" s="20" customFormat="1" ht="15" x14ac:dyDescent="0.3">
      <c r="A2" s="94" t="s">
        <v>124</v>
      </c>
      <c r="B2" s="115"/>
      <c r="C2" s="115"/>
      <c r="D2" s="115">
        <v>10</v>
      </c>
      <c r="E2" s="115"/>
      <c r="F2" s="115"/>
      <c r="G2" s="122"/>
      <c r="H2" s="123" t="str">
        <f>'ფორმა N1'!M2</f>
        <v>01.01.2023-31.12.2023</v>
      </c>
      <c r="I2" s="122"/>
      <c r="J2" s="59"/>
      <c r="K2" s="59"/>
      <c r="L2" s="59"/>
    </row>
    <row r="3" spans="1:12" s="20" customFormat="1" ht="15" x14ac:dyDescent="0.2">
      <c r="A3" s="115"/>
      <c r="B3" s="115"/>
      <c r="C3" s="115"/>
      <c r="D3" s="115"/>
      <c r="E3" s="115"/>
      <c r="F3" s="115"/>
      <c r="G3" s="122"/>
      <c r="H3" s="118"/>
      <c r="I3" s="122"/>
      <c r="J3" s="59"/>
      <c r="K3" s="59"/>
      <c r="L3" s="59"/>
    </row>
    <row r="4" spans="1:12" s="2" customFormat="1" ht="15" x14ac:dyDescent="0.3">
      <c r="A4" s="68" t="str">
        <f>'ფორმა N2'!A4</f>
        <v>ანგარიშვალდებული პირის დასახელება:</v>
      </c>
      <c r="B4" s="68"/>
      <c r="C4" s="68"/>
      <c r="D4" s="68"/>
      <c r="E4" s="115"/>
      <c r="F4" s="115"/>
      <c r="G4" s="115"/>
      <c r="H4" s="115"/>
      <c r="I4" s="121"/>
      <c r="J4" s="56"/>
      <c r="K4" s="56"/>
      <c r="L4" s="20"/>
    </row>
    <row r="5" spans="1:12" s="2" customFormat="1" ht="15" x14ac:dyDescent="0.3">
      <c r="A5" s="102" t="str">
        <f>'ფორმა N1'!D4</f>
        <v>მპგ "ევროპული საქართველო-მოძრაობა თავისუფლებისთვის"</v>
      </c>
      <c r="B5" s="103"/>
      <c r="C5" s="103"/>
      <c r="D5" s="103"/>
      <c r="E5" s="124"/>
      <c r="F5" s="125"/>
      <c r="G5" s="125"/>
      <c r="H5" s="125"/>
      <c r="I5" s="121"/>
      <c r="J5" s="56"/>
      <c r="K5" s="56"/>
      <c r="L5" s="12"/>
    </row>
    <row r="6" spans="1:12" s="20" customFormat="1" ht="13.5" x14ac:dyDescent="0.2">
      <c r="A6" s="119"/>
      <c r="B6" s="120"/>
      <c r="C6" s="120"/>
      <c r="D6" s="120"/>
      <c r="E6" s="115"/>
      <c r="F6" s="115"/>
      <c r="G6" s="115"/>
      <c r="H6" s="115"/>
      <c r="I6" s="121"/>
      <c r="J6" s="56"/>
      <c r="K6" s="56"/>
      <c r="L6" s="56"/>
    </row>
    <row r="7" spans="1:12" ht="30" x14ac:dyDescent="0.2">
      <c r="A7" s="112" t="s">
        <v>64</v>
      </c>
      <c r="B7" s="112" t="s">
        <v>339</v>
      </c>
      <c r="C7" s="113" t="s">
        <v>340</v>
      </c>
      <c r="D7" s="113" t="s">
        <v>216</v>
      </c>
      <c r="E7" s="113" t="s">
        <v>221</v>
      </c>
      <c r="F7" s="113" t="s">
        <v>222</v>
      </c>
      <c r="G7" s="113" t="s">
        <v>223</v>
      </c>
      <c r="H7" s="113" t="s">
        <v>224</v>
      </c>
      <c r="I7" s="121"/>
    </row>
    <row r="8" spans="1:12" ht="15" x14ac:dyDescent="0.2">
      <c r="A8" s="112">
        <v>1</v>
      </c>
      <c r="B8" s="112">
        <v>2</v>
      </c>
      <c r="C8" s="113">
        <v>3</v>
      </c>
      <c r="D8" s="112">
        <v>4</v>
      </c>
      <c r="E8" s="113">
        <v>5</v>
      </c>
      <c r="F8" s="112">
        <v>6</v>
      </c>
      <c r="G8" s="113">
        <v>7</v>
      </c>
      <c r="H8" s="113">
        <v>8</v>
      </c>
      <c r="I8" s="121"/>
    </row>
    <row r="9" spans="1:12" s="619" customFormat="1" ht="34.5" customHeight="1" x14ac:dyDescent="0.2">
      <c r="A9" s="613">
        <v>1</v>
      </c>
      <c r="B9" s="614" t="s">
        <v>557</v>
      </c>
      <c r="C9" s="615" t="s">
        <v>558</v>
      </c>
      <c r="D9" s="616" t="s">
        <v>559</v>
      </c>
      <c r="E9" s="617">
        <v>319</v>
      </c>
      <c r="F9" s="616">
        <v>10800</v>
      </c>
      <c r="G9" s="615" t="s">
        <v>712</v>
      </c>
      <c r="H9" s="615" t="s">
        <v>560</v>
      </c>
      <c r="I9" s="618"/>
    </row>
    <row r="10" spans="1:12" s="619" customFormat="1" ht="34.5" customHeight="1" x14ac:dyDescent="0.2">
      <c r="A10" s="613">
        <v>2</v>
      </c>
      <c r="B10" s="614" t="s">
        <v>219</v>
      </c>
      <c r="C10" s="620" t="s">
        <v>561</v>
      </c>
      <c r="D10" s="620" t="s">
        <v>562</v>
      </c>
      <c r="E10" s="621">
        <v>230</v>
      </c>
      <c r="F10" s="616">
        <v>700</v>
      </c>
      <c r="G10" s="620" t="s">
        <v>563</v>
      </c>
      <c r="H10" s="620" t="s">
        <v>564</v>
      </c>
      <c r="I10" s="618"/>
    </row>
    <row r="11" spans="1:12" s="619" customFormat="1" ht="34.5" customHeight="1" x14ac:dyDescent="0.2">
      <c r="A11" s="613">
        <v>3</v>
      </c>
      <c r="B11" s="614" t="s">
        <v>219</v>
      </c>
      <c r="C11" s="620" t="s">
        <v>565</v>
      </c>
      <c r="D11" s="620" t="s">
        <v>566</v>
      </c>
      <c r="E11" s="621">
        <v>44</v>
      </c>
      <c r="F11" s="616">
        <v>625</v>
      </c>
      <c r="G11" s="620" t="s">
        <v>644</v>
      </c>
      <c r="H11" s="620" t="s">
        <v>567</v>
      </c>
      <c r="I11" s="618"/>
    </row>
    <row r="12" spans="1:12" s="526" customFormat="1" ht="26.25" customHeight="1" x14ac:dyDescent="0.2">
      <c r="A12" s="589"/>
      <c r="B12" s="431"/>
      <c r="C12" s="590"/>
      <c r="D12" s="591"/>
      <c r="E12" s="592"/>
      <c r="F12" s="593"/>
      <c r="G12" s="590"/>
      <c r="H12" s="590"/>
      <c r="I12" s="525"/>
    </row>
    <row r="13" spans="1:12" s="528" customFormat="1" ht="26.25" customHeight="1" x14ac:dyDescent="0.2">
      <c r="A13" s="589"/>
      <c r="B13" s="431"/>
      <c r="C13" s="594"/>
      <c r="D13" s="432"/>
      <c r="E13" s="595"/>
      <c r="F13" s="596"/>
      <c r="G13" s="590"/>
      <c r="H13" s="590"/>
      <c r="I13" s="527"/>
    </row>
    <row r="14" spans="1:12" s="528" customFormat="1" ht="26.25" customHeight="1" x14ac:dyDescent="0.2">
      <c r="A14" s="589"/>
      <c r="B14" s="431"/>
      <c r="C14" s="396"/>
      <c r="D14" s="432"/>
      <c r="E14" s="597"/>
      <c r="F14" s="397"/>
      <c r="G14" s="590"/>
      <c r="H14" s="399"/>
      <c r="I14" s="527"/>
    </row>
    <row r="15" spans="1:12" s="528" customFormat="1" ht="26.25" customHeight="1" x14ac:dyDescent="0.2">
      <c r="A15" s="589"/>
      <c r="B15" s="431"/>
      <c r="C15" s="396"/>
      <c r="D15" s="598"/>
      <c r="E15" s="599"/>
      <c r="F15" s="564"/>
      <c r="G15" s="600"/>
      <c r="H15" s="570"/>
      <c r="I15" s="527"/>
    </row>
    <row r="16" spans="1:12" s="528" customFormat="1" ht="26.25" customHeight="1" x14ac:dyDescent="0.2">
      <c r="A16" s="589"/>
      <c r="B16" s="431"/>
      <c r="C16" s="594"/>
      <c r="D16" s="432"/>
      <c r="E16" s="595"/>
      <c r="F16" s="596"/>
      <c r="G16" s="590"/>
      <c r="H16" s="590"/>
      <c r="I16" s="527"/>
    </row>
    <row r="17" spans="1:12" s="528" customFormat="1" ht="26.25" customHeight="1" x14ac:dyDescent="0.2">
      <c r="A17" s="589"/>
      <c r="B17" s="431"/>
      <c r="C17" s="594"/>
      <c r="D17" s="432"/>
      <c r="E17" s="595"/>
      <c r="F17" s="596"/>
      <c r="G17" s="590"/>
      <c r="H17" s="405"/>
      <c r="I17" s="527"/>
    </row>
    <row r="18" spans="1:12" s="528" customFormat="1" ht="26.25" customHeight="1" x14ac:dyDescent="0.2">
      <c r="A18" s="589"/>
      <c r="B18" s="431"/>
      <c r="C18" s="594"/>
      <c r="D18" s="432"/>
      <c r="E18" s="595"/>
      <c r="F18" s="596"/>
      <c r="G18" s="590"/>
      <c r="H18" s="601"/>
      <c r="I18" s="527"/>
    </row>
    <row r="19" spans="1:12" s="528" customFormat="1" ht="26.25" customHeight="1" x14ac:dyDescent="0.2">
      <c r="A19" s="589"/>
      <c r="B19" s="431"/>
      <c r="C19" s="590"/>
      <c r="D19" s="590"/>
      <c r="E19" s="595"/>
      <c r="F19" s="590"/>
      <c r="G19" s="590"/>
      <c r="H19" s="405"/>
      <c r="I19" s="527"/>
    </row>
    <row r="20" spans="1:12" s="20" customFormat="1" ht="15" x14ac:dyDescent="0.25">
      <c r="A20" s="60" t="s">
        <v>258</v>
      </c>
      <c r="B20" s="22"/>
      <c r="C20" s="22"/>
      <c r="D20" s="22"/>
      <c r="E20" s="22"/>
      <c r="F20" s="22"/>
      <c r="G20" s="127"/>
      <c r="H20" s="22"/>
      <c r="I20" s="121"/>
      <c r="J20" s="56"/>
      <c r="K20" s="56"/>
      <c r="L20" s="56"/>
    </row>
    <row r="21" spans="1:12" s="2" customFormat="1" ht="15" x14ac:dyDescent="0.3">
      <c r="C21" s="63"/>
      <c r="E21" s="63"/>
      <c r="F21" s="66"/>
      <c r="G21"/>
      <c r="H21"/>
      <c r="I21"/>
    </row>
    <row r="22" spans="1:12" s="2" customFormat="1" ht="15" x14ac:dyDescent="0.3">
      <c r="A22"/>
      <c r="C22" s="62" t="s">
        <v>248</v>
      </c>
      <c r="E22" s="12" t="s">
        <v>253</v>
      </c>
      <c r="F22" s="65"/>
      <c r="G22"/>
      <c r="H22"/>
      <c r="I22"/>
    </row>
    <row r="23" spans="1:12" s="2" customFormat="1" ht="15" x14ac:dyDescent="0.3">
      <c r="A23"/>
      <c r="C23" s="58" t="s">
        <v>123</v>
      </c>
      <c r="E23" s="2" t="s">
        <v>249</v>
      </c>
      <c r="F23"/>
      <c r="G23"/>
      <c r="H23"/>
      <c r="I23"/>
    </row>
    <row r="24" spans="1:12" customFormat="1" ht="15" x14ac:dyDescent="0.3">
      <c r="B24" s="2"/>
      <c r="C24" s="21"/>
    </row>
  </sheetData>
  <mergeCells count="1">
    <mergeCell ref="A1:D1"/>
  </mergeCells>
  <dataValidations count="2">
    <dataValidation allowBlank="1" showInputMessage="1" showErrorMessage="1" prompt="თვე/დღე/წელი" sqref="G20"/>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s>
  <pageMargins left="0.19685039370078741" right="0.19685039370078741" top="0.74803149606299213" bottom="0.74803149606299213" header="0.31496062992125984" footer="0.31496062992125984"/>
  <pageSetup paperSize="9" scale="75"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L53"/>
  <sheetViews>
    <sheetView showGridLines="0" view="pageBreakPreview" zoomScale="80" zoomScaleNormal="100" zoomScaleSheetLayoutView="80" workbookViewId="0">
      <selection activeCell="G9" sqref="G9"/>
    </sheetView>
  </sheetViews>
  <sheetFormatPr defaultColWidth="9.140625" defaultRowHeight="12.75" x14ac:dyDescent="0.2"/>
  <cols>
    <col min="1" max="1" width="4.7109375" style="287" customWidth="1"/>
    <col min="2" max="2" width="23.28515625" style="287" customWidth="1"/>
    <col min="3" max="4" width="17.7109375" style="287" customWidth="1"/>
    <col min="5" max="6" width="14.140625" style="282" customWidth="1"/>
    <col min="7" max="7" width="20.42578125" style="282" customWidth="1"/>
    <col min="8" max="8" width="23.7109375" style="282" customWidth="1"/>
    <col min="9" max="9" width="21.42578125" style="282" customWidth="1"/>
    <col min="10" max="10" width="1" style="292" customWidth="1"/>
    <col min="11" max="16384" width="9.140625" style="287"/>
  </cols>
  <sheetData>
    <row r="1" spans="1:12" s="282" customFormat="1" ht="15" x14ac:dyDescent="0.2">
      <c r="A1" s="745" t="s">
        <v>496</v>
      </c>
      <c r="B1" s="745"/>
      <c r="C1" s="745"/>
      <c r="D1" s="745"/>
      <c r="E1" s="745"/>
      <c r="F1" s="120"/>
      <c r="G1" s="120"/>
      <c r="H1" s="269"/>
      <c r="I1" s="234" t="s">
        <v>182</v>
      </c>
      <c r="J1" s="126"/>
    </row>
    <row r="2" spans="1:12" s="282" customFormat="1" ht="15" x14ac:dyDescent="0.3">
      <c r="A2" s="94" t="s">
        <v>124</v>
      </c>
      <c r="B2" s="120"/>
      <c r="C2" s="120"/>
      <c r="D2" s="120"/>
      <c r="E2" s="120"/>
      <c r="F2" s="120"/>
      <c r="G2" s="120"/>
      <c r="H2" s="269"/>
      <c r="I2" s="230" t="str">
        <f>'ფორმა N1'!M2</f>
        <v>01.01.2023-31.12.2023</v>
      </c>
      <c r="J2" s="126"/>
    </row>
    <row r="3" spans="1:12" s="282" customFormat="1" ht="15" x14ac:dyDescent="0.2">
      <c r="A3" s="120"/>
      <c r="B3" s="120"/>
      <c r="C3" s="120"/>
      <c r="D3" s="120"/>
      <c r="E3" s="120"/>
      <c r="F3" s="120"/>
      <c r="G3" s="120"/>
      <c r="H3" s="118"/>
      <c r="I3" s="118"/>
      <c r="J3" s="126"/>
    </row>
    <row r="4" spans="1:12" s="2" customFormat="1" ht="15" x14ac:dyDescent="0.3">
      <c r="A4" s="68" t="str">
        <f>'ფორმა N2'!A4</f>
        <v>ანგარიშვალდებული პირის დასახელება:</v>
      </c>
      <c r="B4" s="68"/>
      <c r="C4" s="68"/>
      <c r="D4" s="69"/>
      <c r="E4" s="270"/>
      <c r="F4" s="120"/>
      <c r="G4" s="120"/>
      <c r="H4" s="120"/>
      <c r="I4" s="270"/>
      <c r="J4" s="93"/>
      <c r="L4" s="282"/>
    </row>
    <row r="5" spans="1:12" s="2" customFormat="1" ht="15" x14ac:dyDescent="0.3">
      <c r="A5" s="102" t="str">
        <f>'ფორმა N1'!D4</f>
        <v>მპგ "ევროპული საქართველო-მოძრაობა თავისუფლებისთვის"</v>
      </c>
      <c r="B5" s="103"/>
      <c r="C5" s="103"/>
      <c r="D5" s="103"/>
      <c r="E5" s="283"/>
      <c r="F5" s="284"/>
      <c r="G5" s="284"/>
      <c r="H5" s="284"/>
      <c r="I5" s="283"/>
      <c r="J5" s="93"/>
    </row>
    <row r="6" spans="1:12" s="282" customFormat="1" ht="13.5" x14ac:dyDescent="0.2">
      <c r="A6" s="119"/>
      <c r="B6" s="120"/>
      <c r="C6" s="120"/>
      <c r="D6" s="120"/>
      <c r="E6" s="120"/>
      <c r="F6" s="120"/>
      <c r="G6" s="120"/>
      <c r="H6" s="120"/>
      <c r="I6" s="120"/>
      <c r="J6" s="285"/>
    </row>
    <row r="7" spans="1:12" ht="30" x14ac:dyDescent="0.2">
      <c r="A7" s="273" t="s">
        <v>64</v>
      </c>
      <c r="B7" s="275" t="s">
        <v>229</v>
      </c>
      <c r="C7" s="274" t="s">
        <v>225</v>
      </c>
      <c r="D7" s="274" t="s">
        <v>226</v>
      </c>
      <c r="E7" s="274" t="s">
        <v>227</v>
      </c>
      <c r="F7" s="274" t="s">
        <v>228</v>
      </c>
      <c r="G7" s="274" t="s">
        <v>222</v>
      </c>
      <c r="H7" s="274" t="s">
        <v>223</v>
      </c>
      <c r="I7" s="274" t="s">
        <v>224</v>
      </c>
      <c r="J7" s="286"/>
    </row>
    <row r="8" spans="1:12" ht="15" x14ac:dyDescent="0.2">
      <c r="A8" s="275">
        <v>1</v>
      </c>
      <c r="B8" s="275">
        <v>2</v>
      </c>
      <c r="C8" s="274">
        <v>3</v>
      </c>
      <c r="D8" s="275">
        <v>4</v>
      </c>
      <c r="E8" s="274">
        <v>5</v>
      </c>
      <c r="F8" s="275">
        <v>6</v>
      </c>
      <c r="G8" s="274">
        <v>7</v>
      </c>
      <c r="H8" s="275">
        <v>8</v>
      </c>
      <c r="I8" s="274">
        <v>9</v>
      </c>
      <c r="J8" s="286"/>
    </row>
    <row r="9" spans="1:12" s="149" customFormat="1" ht="30.75" customHeight="1" x14ac:dyDescent="0.2">
      <c r="A9" s="433">
        <v>1</v>
      </c>
      <c r="B9" s="433" t="s">
        <v>568</v>
      </c>
      <c r="C9" s="432" t="s">
        <v>569</v>
      </c>
      <c r="D9" s="432" t="s">
        <v>570</v>
      </c>
      <c r="E9" s="432">
        <v>2007</v>
      </c>
      <c r="F9" s="432" t="s">
        <v>571</v>
      </c>
      <c r="G9" s="432">
        <v>12250</v>
      </c>
      <c r="H9" s="434">
        <v>42822</v>
      </c>
      <c r="I9" s="434"/>
    </row>
    <row r="10" spans="1:12" ht="27" customHeight="1" x14ac:dyDescent="0.25">
      <c r="A10" s="276">
        <v>2</v>
      </c>
      <c r="B10" s="433" t="s">
        <v>568</v>
      </c>
      <c r="C10" s="277" t="s">
        <v>651</v>
      </c>
      <c r="D10" s="277" t="s">
        <v>652</v>
      </c>
      <c r="E10" s="277">
        <v>2012</v>
      </c>
      <c r="F10" s="277" t="s">
        <v>653</v>
      </c>
      <c r="G10" s="277">
        <v>15000</v>
      </c>
      <c r="H10" s="288">
        <v>44621</v>
      </c>
      <c r="I10" s="277"/>
      <c r="J10" s="286"/>
    </row>
    <row r="11" spans="1:12" ht="15" x14ac:dyDescent="0.25">
      <c r="A11" s="276">
        <v>3</v>
      </c>
      <c r="B11" s="277"/>
      <c r="C11" s="277"/>
      <c r="D11" s="277"/>
      <c r="E11" s="277"/>
      <c r="F11" s="277"/>
      <c r="G11" s="277"/>
      <c r="H11" s="288"/>
      <c r="I11" s="277"/>
      <c r="J11" s="286"/>
    </row>
    <row r="12" spans="1:12" ht="15" x14ac:dyDescent="0.25">
      <c r="A12" s="276">
        <v>4</v>
      </c>
      <c r="B12" s="277"/>
      <c r="C12" s="277"/>
      <c r="D12" s="277"/>
      <c r="E12" s="277"/>
      <c r="F12" s="277"/>
      <c r="G12" s="277"/>
      <c r="H12" s="288"/>
      <c r="I12" s="277"/>
      <c r="J12" s="286"/>
    </row>
    <row r="13" spans="1:12" ht="15" x14ac:dyDescent="0.25">
      <c r="A13" s="276">
        <v>5</v>
      </c>
      <c r="B13" s="277"/>
      <c r="C13" s="277"/>
      <c r="D13" s="277"/>
      <c r="E13" s="277"/>
      <c r="F13" s="277"/>
      <c r="G13" s="277"/>
      <c r="H13" s="288"/>
      <c r="I13" s="277"/>
      <c r="J13" s="286"/>
    </row>
    <row r="14" spans="1:12" ht="15" x14ac:dyDescent="0.25">
      <c r="A14" s="276">
        <v>6</v>
      </c>
      <c r="B14" s="277"/>
      <c r="C14" s="277"/>
      <c r="D14" s="277"/>
      <c r="E14" s="277"/>
      <c r="F14" s="277"/>
      <c r="G14" s="277"/>
      <c r="H14" s="288"/>
      <c r="I14" s="277"/>
      <c r="J14" s="286"/>
    </row>
    <row r="15" spans="1:12" s="282" customFormat="1" ht="15" x14ac:dyDescent="0.25">
      <c r="A15" s="276">
        <v>7</v>
      </c>
      <c r="B15" s="277"/>
      <c r="C15" s="277"/>
      <c r="D15" s="277"/>
      <c r="E15" s="277"/>
      <c r="F15" s="277"/>
      <c r="G15" s="277"/>
      <c r="H15" s="288"/>
      <c r="I15" s="277"/>
      <c r="J15" s="285"/>
    </row>
    <row r="16" spans="1:12" s="282" customFormat="1" ht="15" x14ac:dyDescent="0.25">
      <c r="A16" s="276">
        <v>8</v>
      </c>
      <c r="B16" s="277"/>
      <c r="C16" s="277"/>
      <c r="D16" s="277"/>
      <c r="E16" s="277"/>
      <c r="F16" s="277"/>
      <c r="G16" s="277"/>
      <c r="H16" s="288"/>
      <c r="I16" s="277"/>
      <c r="J16" s="285"/>
    </row>
    <row r="17" spans="1:10" s="282" customFormat="1" ht="15" x14ac:dyDescent="0.25">
      <c r="A17" s="276">
        <v>9</v>
      </c>
      <c r="B17" s="277"/>
      <c r="C17" s="277"/>
      <c r="D17" s="277"/>
      <c r="E17" s="277"/>
      <c r="F17" s="277"/>
      <c r="G17" s="277"/>
      <c r="H17" s="288"/>
      <c r="I17" s="277"/>
      <c r="J17" s="285"/>
    </row>
    <row r="18" spans="1:10" s="282" customFormat="1" ht="15" x14ac:dyDescent="0.25">
      <c r="A18" s="276">
        <v>10</v>
      </c>
      <c r="B18" s="277"/>
      <c r="C18" s="277"/>
      <c r="D18" s="277"/>
      <c r="E18" s="277"/>
      <c r="F18" s="277"/>
      <c r="G18" s="277"/>
      <c r="H18" s="288"/>
      <c r="I18" s="277"/>
      <c r="J18" s="285"/>
    </row>
    <row r="19" spans="1:10" s="282" customFormat="1" ht="15" x14ac:dyDescent="0.25">
      <c r="A19" s="276">
        <v>11</v>
      </c>
      <c r="B19" s="277"/>
      <c r="C19" s="277"/>
      <c r="D19" s="277"/>
      <c r="E19" s="277"/>
      <c r="F19" s="277"/>
      <c r="G19" s="277"/>
      <c r="H19" s="288"/>
      <c r="I19" s="277"/>
      <c r="J19" s="285"/>
    </row>
    <row r="20" spans="1:10" s="282" customFormat="1" ht="15" x14ac:dyDescent="0.25">
      <c r="A20" s="276">
        <v>12</v>
      </c>
      <c r="B20" s="277"/>
      <c r="C20" s="277"/>
      <c r="D20" s="277"/>
      <c r="E20" s="277"/>
      <c r="F20" s="277"/>
      <c r="G20" s="277"/>
      <c r="H20" s="288"/>
      <c r="I20" s="277"/>
      <c r="J20" s="285"/>
    </row>
    <row r="21" spans="1:10" s="282" customFormat="1" ht="15" x14ac:dyDescent="0.25">
      <c r="A21" s="276">
        <v>13</v>
      </c>
      <c r="B21" s="277"/>
      <c r="C21" s="277"/>
      <c r="D21" s="277"/>
      <c r="E21" s="277"/>
      <c r="F21" s="277"/>
      <c r="G21" s="277"/>
      <c r="H21" s="288"/>
      <c r="I21" s="277"/>
      <c r="J21" s="285"/>
    </row>
    <row r="22" spans="1:10" s="282" customFormat="1" ht="15" x14ac:dyDescent="0.25">
      <c r="A22" s="276">
        <v>14</v>
      </c>
      <c r="B22" s="277"/>
      <c r="C22" s="277"/>
      <c r="D22" s="277"/>
      <c r="E22" s="277"/>
      <c r="F22" s="277"/>
      <c r="G22" s="277"/>
      <c r="H22" s="288"/>
      <c r="I22" s="277"/>
      <c r="J22" s="285"/>
    </row>
    <row r="23" spans="1:10" s="282" customFormat="1" ht="15" x14ac:dyDescent="0.25">
      <c r="A23" s="276">
        <v>15</v>
      </c>
      <c r="B23" s="277"/>
      <c r="C23" s="277"/>
      <c r="D23" s="277"/>
      <c r="E23" s="277"/>
      <c r="F23" s="277"/>
      <c r="G23" s="277"/>
      <c r="H23" s="288"/>
      <c r="I23" s="277"/>
      <c r="J23" s="285"/>
    </row>
    <row r="24" spans="1:10" s="282" customFormat="1" ht="15" x14ac:dyDescent="0.25">
      <c r="A24" s="276">
        <v>16</v>
      </c>
      <c r="B24" s="277"/>
      <c r="C24" s="277"/>
      <c r="D24" s="277"/>
      <c r="E24" s="277"/>
      <c r="F24" s="277"/>
      <c r="G24" s="277"/>
      <c r="H24" s="288"/>
      <c r="I24" s="277"/>
      <c r="J24" s="285"/>
    </row>
    <row r="25" spans="1:10" s="282" customFormat="1" ht="15" x14ac:dyDescent="0.25">
      <c r="A25" s="276">
        <v>17</v>
      </c>
      <c r="B25" s="277"/>
      <c r="C25" s="277"/>
      <c r="D25" s="277"/>
      <c r="E25" s="277"/>
      <c r="F25" s="277"/>
      <c r="G25" s="277"/>
      <c r="H25" s="288"/>
      <c r="I25" s="277"/>
      <c r="J25" s="285"/>
    </row>
    <row r="26" spans="1:10" s="282" customFormat="1" ht="15" x14ac:dyDescent="0.25">
      <c r="A26" s="276">
        <v>18</v>
      </c>
      <c r="B26" s="277"/>
      <c r="C26" s="277"/>
      <c r="D26" s="277"/>
      <c r="E26" s="277"/>
      <c r="F26" s="277"/>
      <c r="G26" s="277"/>
      <c r="H26" s="288"/>
      <c r="I26" s="277"/>
      <c r="J26" s="285"/>
    </row>
    <row r="27" spans="1:10" s="282" customFormat="1" ht="15" x14ac:dyDescent="0.25">
      <c r="A27" s="276" t="s">
        <v>258</v>
      </c>
      <c r="B27" s="277"/>
      <c r="C27" s="277"/>
      <c r="D27" s="277"/>
      <c r="E27" s="277"/>
      <c r="F27" s="277"/>
      <c r="G27" s="277"/>
      <c r="H27" s="288"/>
      <c r="I27" s="277"/>
      <c r="J27" s="285"/>
    </row>
    <row r="28" spans="1:10" s="282" customFormat="1" x14ac:dyDescent="0.2">
      <c r="J28" s="289"/>
    </row>
    <row r="29" spans="1:10" s="282" customFormat="1" x14ac:dyDescent="0.2"/>
    <row r="30" spans="1:10" s="282" customFormat="1" x14ac:dyDescent="0.2">
      <c r="A30" s="287"/>
    </row>
    <row r="31" spans="1:10" s="2" customFormat="1" ht="15" x14ac:dyDescent="0.3">
      <c r="B31" s="64" t="s">
        <v>93</v>
      </c>
      <c r="E31" s="233"/>
    </row>
    <row r="32" spans="1:10" s="2" customFormat="1" ht="15" x14ac:dyDescent="0.3">
      <c r="A32" s="238"/>
      <c r="C32" s="62" t="s">
        <v>248</v>
      </c>
      <c r="E32" s="12" t="s">
        <v>253</v>
      </c>
      <c r="F32" s="291"/>
      <c r="G32" s="238"/>
      <c r="H32" s="238"/>
      <c r="I32" s="238"/>
    </row>
    <row r="33" spans="1:10" s="2" customFormat="1" ht="15" x14ac:dyDescent="0.3">
      <c r="A33" s="238"/>
      <c r="C33" s="58" t="s">
        <v>123</v>
      </c>
      <c r="E33" s="2" t="s">
        <v>249</v>
      </c>
      <c r="F33" s="238"/>
      <c r="G33" s="238"/>
      <c r="H33" s="238"/>
      <c r="I33" s="238"/>
    </row>
    <row r="34" spans="1:10" s="238" customFormat="1" ht="15" x14ac:dyDescent="0.3">
      <c r="B34" s="2"/>
      <c r="C34" s="287"/>
    </row>
    <row r="35" spans="1:10" s="238" customFormat="1" x14ac:dyDescent="0.2"/>
    <row r="36" spans="1:10" s="282" customFormat="1" x14ac:dyDescent="0.2">
      <c r="J36" s="289"/>
    </row>
    <row r="37" spans="1:10" s="282" customFormat="1" x14ac:dyDescent="0.2">
      <c r="J37" s="289"/>
    </row>
    <row r="38" spans="1:10" s="282" customFormat="1" x14ac:dyDescent="0.2">
      <c r="J38" s="289"/>
    </row>
    <row r="39" spans="1:10" s="282" customFormat="1" x14ac:dyDescent="0.2">
      <c r="J39" s="289"/>
    </row>
    <row r="40" spans="1:10" s="282" customFormat="1" x14ac:dyDescent="0.2">
      <c r="J40" s="289"/>
    </row>
    <row r="41" spans="1:10" s="282" customFormat="1" x14ac:dyDescent="0.2">
      <c r="J41" s="289"/>
    </row>
    <row r="42" spans="1:10" s="282" customFormat="1" x14ac:dyDescent="0.2">
      <c r="J42" s="289"/>
    </row>
    <row r="43" spans="1:10" s="282" customFormat="1" x14ac:dyDescent="0.2">
      <c r="J43" s="289"/>
    </row>
    <row r="44" spans="1:10" s="282" customFormat="1" x14ac:dyDescent="0.2">
      <c r="J44" s="289"/>
    </row>
    <row r="45" spans="1:10" s="282" customFormat="1" x14ac:dyDescent="0.2">
      <c r="J45" s="289"/>
    </row>
    <row r="46" spans="1:10" s="282" customFormat="1" x14ac:dyDescent="0.2">
      <c r="J46" s="289"/>
    </row>
    <row r="47" spans="1:10" s="282" customFormat="1" x14ac:dyDescent="0.2">
      <c r="J47" s="289"/>
    </row>
    <row r="48" spans="1:10" s="282" customFormat="1" x14ac:dyDescent="0.2">
      <c r="J48" s="289"/>
    </row>
    <row r="49" spans="10:10" s="282" customFormat="1" x14ac:dyDescent="0.2">
      <c r="J49" s="289"/>
    </row>
    <row r="50" spans="10:10" s="282" customFormat="1" x14ac:dyDescent="0.2">
      <c r="J50" s="289"/>
    </row>
    <row r="51" spans="10:10" s="282" customFormat="1" x14ac:dyDescent="0.2">
      <c r="J51" s="289"/>
    </row>
    <row r="52" spans="10:10" s="282" customFormat="1" x14ac:dyDescent="0.2">
      <c r="J52" s="289"/>
    </row>
    <row r="53" spans="10:10" s="282" customFormat="1" x14ac:dyDescent="0.2">
      <c r="J53" s="289"/>
    </row>
  </sheetData>
  <mergeCells count="1">
    <mergeCell ref="A1:E1"/>
  </mergeCells>
  <dataValidations count="2">
    <dataValidation allowBlank="1" showInputMessage="1" showErrorMessage="1" error="თვე/დღე/წელი" prompt="თვე/დღე/წელი" sqref="H10:H27"/>
    <dataValidation type="list" allowBlank="1" showInputMessage="1" showErrorMessage="1" sqref="B9:B10">
      <formula1>"იჯარა, საკუთრება"</formula1>
    </dataValidation>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57" customWidth="1"/>
    <col min="2" max="2" width="21.5703125" style="157" customWidth="1"/>
    <col min="3" max="3" width="19.140625" style="157" customWidth="1"/>
    <col min="4" max="4" width="23.7109375" style="157" customWidth="1"/>
    <col min="5" max="6" width="16.5703125" style="157" bestFit="1" customWidth="1"/>
    <col min="7" max="7" width="17" style="157" customWidth="1"/>
    <col min="8" max="8" width="19" style="157" customWidth="1"/>
    <col min="9" max="9" width="24.42578125" style="157" customWidth="1"/>
    <col min="10" max="16384" width="9.140625" style="157"/>
  </cols>
  <sheetData>
    <row r="1" spans="1:13" s="238" customFormat="1" ht="15" x14ac:dyDescent="0.2">
      <c r="A1" s="745" t="s">
        <v>495</v>
      </c>
      <c r="B1" s="745"/>
      <c r="C1" s="745"/>
      <c r="D1" s="745"/>
      <c r="E1" s="745"/>
      <c r="F1" s="120"/>
      <c r="G1" s="120"/>
      <c r="H1" s="269"/>
      <c r="I1" s="70" t="s">
        <v>94</v>
      </c>
    </row>
    <row r="2" spans="1:13" s="238" customFormat="1" ht="15" x14ac:dyDescent="0.3">
      <c r="A2" s="94" t="s">
        <v>124</v>
      </c>
      <c r="B2" s="120"/>
      <c r="C2" s="120"/>
      <c r="D2" s="120"/>
      <c r="E2" s="120"/>
      <c r="F2" s="120"/>
      <c r="G2" s="120"/>
      <c r="H2" s="269"/>
      <c r="I2" s="230" t="str">
        <f>'ფორმა N1'!M2</f>
        <v>01.01.2023-31.12.2023</v>
      </c>
    </row>
    <row r="3" spans="1:13" s="238" customFormat="1" ht="15" x14ac:dyDescent="0.2">
      <c r="A3" s="120"/>
      <c r="B3" s="120"/>
      <c r="C3" s="120"/>
      <c r="D3" s="120"/>
      <c r="E3" s="120"/>
      <c r="F3" s="120"/>
      <c r="G3" s="120"/>
      <c r="H3" s="118"/>
      <c r="I3" s="118"/>
      <c r="M3" s="157"/>
    </row>
    <row r="4" spans="1:13" s="238" customFormat="1" ht="15" x14ac:dyDescent="0.3">
      <c r="A4" s="68" t="str">
        <f>'ფორმა N2'!A4</f>
        <v>ანგარიშვალდებული პირის დასახელება:</v>
      </c>
      <c r="B4" s="68"/>
      <c r="C4" s="68"/>
      <c r="D4" s="120"/>
      <c r="E4" s="120"/>
      <c r="F4" s="120"/>
      <c r="G4" s="120"/>
      <c r="H4" s="120"/>
      <c r="I4" s="270"/>
    </row>
    <row r="5" spans="1:13" ht="15" x14ac:dyDescent="0.3">
      <c r="A5" s="152" t="str">
        <f>'ფორმა N1'!D4</f>
        <v>მპგ "ევროპული საქართველო-მოძრაობა თავისუფლებისთვის"</v>
      </c>
      <c r="B5" s="72"/>
      <c r="C5" s="72"/>
      <c r="D5" s="271"/>
      <c r="E5" s="271"/>
      <c r="F5" s="271"/>
      <c r="G5" s="271"/>
      <c r="H5" s="271"/>
      <c r="I5" s="272"/>
    </row>
    <row r="6" spans="1:13" s="238" customFormat="1" ht="13.5" x14ac:dyDescent="0.2">
      <c r="A6" s="119"/>
      <c r="B6" s="120"/>
      <c r="C6" s="120"/>
      <c r="D6" s="120"/>
      <c r="E6" s="120"/>
      <c r="F6" s="120"/>
      <c r="G6" s="120"/>
      <c r="H6" s="120"/>
      <c r="I6" s="120"/>
    </row>
    <row r="7" spans="1:13" s="238" customFormat="1" ht="75" x14ac:dyDescent="0.2">
      <c r="A7" s="273" t="s">
        <v>64</v>
      </c>
      <c r="B7" s="274" t="s">
        <v>341</v>
      </c>
      <c r="C7" s="274" t="s">
        <v>342</v>
      </c>
      <c r="D7" s="274" t="s">
        <v>346</v>
      </c>
      <c r="E7" s="274" t="s">
        <v>347</v>
      </c>
      <c r="F7" s="274" t="s">
        <v>343</v>
      </c>
      <c r="G7" s="274" t="s">
        <v>344</v>
      </c>
      <c r="H7" s="274" t="s">
        <v>354</v>
      </c>
      <c r="I7" s="274" t="s">
        <v>345</v>
      </c>
    </row>
    <row r="8" spans="1:13" s="238" customFormat="1" ht="15" x14ac:dyDescent="0.2">
      <c r="A8" s="275">
        <v>1</v>
      </c>
      <c r="B8" s="275">
        <v>2</v>
      </c>
      <c r="C8" s="274">
        <v>3</v>
      </c>
      <c r="D8" s="275">
        <v>6</v>
      </c>
      <c r="E8" s="274">
        <v>7</v>
      </c>
      <c r="F8" s="275">
        <v>8</v>
      </c>
      <c r="G8" s="275">
        <v>9</v>
      </c>
      <c r="H8" s="275">
        <v>10</v>
      </c>
      <c r="I8" s="274">
        <v>11</v>
      </c>
    </row>
    <row r="9" spans="1:13" s="238" customFormat="1" ht="15" x14ac:dyDescent="0.2">
      <c r="A9" s="276">
        <v>1</v>
      </c>
      <c r="B9" s="277"/>
      <c r="C9" s="277"/>
      <c r="D9" s="277"/>
      <c r="E9" s="277"/>
      <c r="F9" s="278"/>
      <c r="G9" s="278"/>
      <c r="H9" s="278"/>
      <c r="I9" s="277"/>
    </row>
    <row r="10" spans="1:13" s="238" customFormat="1" ht="15" x14ac:dyDescent="0.2">
      <c r="A10" s="276">
        <v>2</v>
      </c>
      <c r="B10" s="277"/>
      <c r="C10" s="277"/>
      <c r="D10" s="277"/>
      <c r="E10" s="277"/>
      <c r="F10" s="278"/>
      <c r="G10" s="278"/>
      <c r="H10" s="278"/>
      <c r="I10" s="277"/>
    </row>
    <row r="11" spans="1:13" s="238" customFormat="1" ht="15" x14ac:dyDescent="0.2">
      <c r="A11" s="276">
        <v>3</v>
      </c>
      <c r="B11" s="277"/>
      <c r="C11" s="277"/>
      <c r="D11" s="277"/>
      <c r="E11" s="277"/>
      <c r="F11" s="278"/>
      <c r="G11" s="278"/>
      <c r="H11" s="278"/>
      <c r="I11" s="277"/>
    </row>
    <row r="12" spans="1:13" s="238" customFormat="1" ht="15" x14ac:dyDescent="0.2">
      <c r="A12" s="276">
        <v>4</v>
      </c>
      <c r="B12" s="277"/>
      <c r="C12" s="277"/>
      <c r="D12" s="277"/>
      <c r="E12" s="277"/>
      <c r="F12" s="278"/>
      <c r="G12" s="278"/>
      <c r="H12" s="278"/>
      <c r="I12" s="277"/>
    </row>
    <row r="13" spans="1:13" s="238" customFormat="1" ht="15" x14ac:dyDescent="0.2">
      <c r="A13" s="276">
        <v>5</v>
      </c>
      <c r="B13" s="277"/>
      <c r="C13" s="277"/>
      <c r="D13" s="277"/>
      <c r="E13" s="277"/>
      <c r="F13" s="278"/>
      <c r="G13" s="278"/>
      <c r="H13" s="278"/>
      <c r="I13" s="277"/>
    </row>
    <row r="14" spans="1:13" s="238" customFormat="1" ht="15" x14ac:dyDescent="0.2">
      <c r="A14" s="276">
        <v>6</v>
      </c>
      <c r="B14" s="277"/>
      <c r="C14" s="277"/>
      <c r="D14" s="277"/>
      <c r="E14" s="277"/>
      <c r="F14" s="278"/>
      <c r="G14" s="278"/>
      <c r="H14" s="278"/>
      <c r="I14" s="277"/>
    </row>
    <row r="15" spans="1:13" s="238" customFormat="1" ht="15" x14ac:dyDescent="0.2">
      <c r="A15" s="276">
        <v>7</v>
      </c>
      <c r="B15" s="277"/>
      <c r="C15" s="277"/>
      <c r="D15" s="277"/>
      <c r="E15" s="277"/>
      <c r="F15" s="278"/>
      <c r="G15" s="278"/>
      <c r="H15" s="278"/>
      <c r="I15" s="277"/>
    </row>
    <row r="16" spans="1:13" s="238" customFormat="1" ht="15" x14ac:dyDescent="0.2">
      <c r="A16" s="276">
        <v>8</v>
      </c>
      <c r="B16" s="277"/>
      <c r="C16" s="277"/>
      <c r="D16" s="277"/>
      <c r="E16" s="277"/>
      <c r="F16" s="278"/>
      <c r="G16" s="278"/>
      <c r="H16" s="278"/>
      <c r="I16" s="277"/>
    </row>
    <row r="17" spans="1:9" s="238" customFormat="1" ht="15" x14ac:dyDescent="0.2">
      <c r="A17" s="276">
        <v>9</v>
      </c>
      <c r="B17" s="277"/>
      <c r="C17" s="277"/>
      <c r="D17" s="277"/>
      <c r="E17" s="277"/>
      <c r="F17" s="278"/>
      <c r="G17" s="278"/>
      <c r="H17" s="278"/>
      <c r="I17" s="277"/>
    </row>
    <row r="18" spans="1:9" s="238" customFormat="1" ht="15" x14ac:dyDescent="0.2">
      <c r="A18" s="276">
        <v>10</v>
      </c>
      <c r="B18" s="277"/>
      <c r="C18" s="277"/>
      <c r="D18" s="277"/>
      <c r="E18" s="277"/>
      <c r="F18" s="278"/>
      <c r="G18" s="278"/>
      <c r="H18" s="278"/>
      <c r="I18" s="277"/>
    </row>
    <row r="19" spans="1:9" s="238" customFormat="1" ht="15" x14ac:dyDescent="0.2">
      <c r="A19" s="276">
        <v>11</v>
      </c>
      <c r="B19" s="277"/>
      <c r="C19" s="277"/>
      <c r="D19" s="277"/>
      <c r="E19" s="277"/>
      <c r="F19" s="278"/>
      <c r="G19" s="278"/>
      <c r="H19" s="278"/>
      <c r="I19" s="277"/>
    </row>
    <row r="20" spans="1:9" s="238" customFormat="1" ht="15" x14ac:dyDescent="0.2">
      <c r="A20" s="276">
        <v>12</v>
      </c>
      <c r="B20" s="277"/>
      <c r="C20" s="277"/>
      <c r="D20" s="277"/>
      <c r="E20" s="277"/>
      <c r="F20" s="278"/>
      <c r="G20" s="278"/>
      <c r="H20" s="278"/>
      <c r="I20" s="277"/>
    </row>
    <row r="21" spans="1:9" s="238" customFormat="1" ht="15" x14ac:dyDescent="0.2">
      <c r="A21" s="276">
        <v>13</v>
      </c>
      <c r="B21" s="277"/>
      <c r="C21" s="277"/>
      <c r="D21" s="277"/>
      <c r="E21" s="277"/>
      <c r="F21" s="278"/>
      <c r="G21" s="278"/>
      <c r="H21" s="278"/>
      <c r="I21" s="277"/>
    </row>
    <row r="22" spans="1:9" s="238" customFormat="1" ht="15" x14ac:dyDescent="0.2">
      <c r="A22" s="276">
        <v>14</v>
      </c>
      <c r="B22" s="277"/>
      <c r="C22" s="277"/>
      <c r="D22" s="277"/>
      <c r="E22" s="277"/>
      <c r="F22" s="278"/>
      <c r="G22" s="278"/>
      <c r="H22" s="278"/>
      <c r="I22" s="277"/>
    </row>
    <row r="23" spans="1:9" s="238" customFormat="1" ht="15" x14ac:dyDescent="0.2">
      <c r="A23" s="276">
        <v>15</v>
      </c>
      <c r="B23" s="277"/>
      <c r="C23" s="277"/>
      <c r="D23" s="277"/>
      <c r="E23" s="277"/>
      <c r="F23" s="278"/>
      <c r="G23" s="278"/>
      <c r="H23" s="278"/>
      <c r="I23" s="277"/>
    </row>
    <row r="24" spans="1:9" s="238" customFormat="1" ht="15" x14ac:dyDescent="0.2">
      <c r="A24" s="276">
        <v>16</v>
      </c>
      <c r="B24" s="277"/>
      <c r="C24" s="277"/>
      <c r="D24" s="277"/>
      <c r="E24" s="277"/>
      <c r="F24" s="278"/>
      <c r="G24" s="278"/>
      <c r="H24" s="278"/>
      <c r="I24" s="277"/>
    </row>
    <row r="25" spans="1:9" s="238" customFormat="1" ht="15" x14ac:dyDescent="0.2">
      <c r="A25" s="276">
        <v>17</v>
      </c>
      <c r="B25" s="277"/>
      <c r="C25" s="277"/>
      <c r="D25" s="277"/>
      <c r="E25" s="277"/>
      <c r="F25" s="278"/>
      <c r="G25" s="278"/>
      <c r="H25" s="278"/>
      <c r="I25" s="277"/>
    </row>
    <row r="26" spans="1:9" s="238" customFormat="1" ht="15" x14ac:dyDescent="0.2">
      <c r="A26" s="276">
        <v>18</v>
      </c>
      <c r="B26" s="277"/>
      <c r="C26" s="277"/>
      <c r="D26" s="277"/>
      <c r="E26" s="277"/>
      <c r="F26" s="278"/>
      <c r="G26" s="278"/>
      <c r="H26" s="278"/>
      <c r="I26" s="277"/>
    </row>
    <row r="27" spans="1:9" s="238" customFormat="1" ht="15" x14ac:dyDescent="0.2">
      <c r="A27" s="276" t="s">
        <v>258</v>
      </c>
      <c r="B27" s="277"/>
      <c r="C27" s="277"/>
      <c r="D27" s="277"/>
      <c r="E27" s="277"/>
      <c r="F27" s="278"/>
      <c r="G27" s="278"/>
      <c r="H27" s="278"/>
      <c r="I27" s="277"/>
    </row>
    <row r="28" spans="1:9" x14ac:dyDescent="0.2">
      <c r="A28" s="279"/>
      <c r="B28" s="279"/>
      <c r="C28" s="279"/>
      <c r="D28" s="279"/>
      <c r="E28" s="279"/>
      <c r="F28" s="279"/>
      <c r="G28" s="279"/>
      <c r="H28" s="279"/>
      <c r="I28" s="279"/>
    </row>
    <row r="29" spans="1:9" x14ac:dyDescent="0.2">
      <c r="A29" s="279"/>
      <c r="B29" s="279"/>
      <c r="C29" s="279"/>
      <c r="D29" s="279"/>
      <c r="E29" s="279"/>
      <c r="F29" s="279"/>
      <c r="G29" s="279"/>
      <c r="H29" s="279"/>
      <c r="I29" s="279"/>
    </row>
    <row r="30" spans="1:9" x14ac:dyDescent="0.2">
      <c r="A30" s="280"/>
      <c r="B30" s="279"/>
      <c r="C30" s="279"/>
      <c r="D30" s="279"/>
      <c r="E30" s="279"/>
      <c r="F30" s="279"/>
      <c r="G30" s="279"/>
      <c r="H30" s="279"/>
      <c r="I30" s="279"/>
    </row>
    <row r="31" spans="1:9" ht="15" x14ac:dyDescent="0.3">
      <c r="A31" s="133"/>
      <c r="B31" s="135" t="s">
        <v>93</v>
      </c>
      <c r="C31" s="133"/>
      <c r="D31" s="133"/>
      <c r="E31" s="136"/>
      <c r="F31" s="133"/>
      <c r="G31" s="133"/>
      <c r="H31" s="133"/>
      <c r="I31" s="133"/>
    </row>
    <row r="32" spans="1:9" ht="15" x14ac:dyDescent="0.3">
      <c r="A32" s="133"/>
      <c r="B32" s="133"/>
      <c r="C32" s="137"/>
      <c r="D32" s="133"/>
      <c r="F32" s="137"/>
      <c r="G32" s="281"/>
    </row>
    <row r="33" spans="2:6" ht="15" x14ac:dyDescent="0.3">
      <c r="B33" s="133"/>
      <c r="C33" s="138" t="s">
        <v>248</v>
      </c>
      <c r="D33" s="133"/>
      <c r="F33" s="139" t="s">
        <v>253</v>
      </c>
    </row>
    <row r="34" spans="2:6" ht="15" x14ac:dyDescent="0.3">
      <c r="B34" s="133"/>
      <c r="C34" s="140" t="s">
        <v>123</v>
      </c>
      <c r="D34" s="133"/>
      <c r="F34" s="133" t="s">
        <v>249</v>
      </c>
    </row>
    <row r="35" spans="2:6" ht="15" x14ac:dyDescent="0.3">
      <c r="B35" s="133"/>
      <c r="C35" s="140"/>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9"/>
  <sheetViews>
    <sheetView view="pageBreakPreview" topLeftCell="A7" zoomScale="80" zoomScaleNormal="100" zoomScaleSheetLayoutView="80" workbookViewId="0">
      <selection activeCell="I9" sqref="I9:I14"/>
    </sheetView>
  </sheetViews>
  <sheetFormatPr defaultColWidth="9.140625" defaultRowHeight="15" x14ac:dyDescent="0.3"/>
  <cols>
    <col min="1" max="1" width="10" style="133" customWidth="1"/>
    <col min="2" max="2" width="19.5703125" style="133" customWidth="1"/>
    <col min="3" max="3" width="35.140625" style="133" customWidth="1"/>
    <col min="4" max="4" width="29" style="133" customWidth="1"/>
    <col min="5" max="5" width="22.5703125" style="133" customWidth="1"/>
    <col min="6" max="6" width="20" style="133" customWidth="1"/>
    <col min="7" max="7" width="29.28515625" style="133" customWidth="1"/>
    <col min="8" max="8" width="27.140625" style="133" customWidth="1"/>
    <col min="9" max="9" width="26.42578125" style="133" customWidth="1"/>
    <col min="10" max="10" width="0.5703125" style="133" customWidth="1"/>
    <col min="11" max="16384" width="9.140625" style="133"/>
  </cols>
  <sheetData>
    <row r="1" spans="1:10" x14ac:dyDescent="0.3">
      <c r="A1" s="720" t="s">
        <v>493</v>
      </c>
      <c r="B1" s="720"/>
      <c r="C1" s="720"/>
      <c r="D1" s="720"/>
      <c r="E1" s="68"/>
      <c r="F1" s="68"/>
      <c r="G1" s="68"/>
      <c r="H1" s="68"/>
      <c r="I1" s="234" t="s">
        <v>182</v>
      </c>
      <c r="J1" s="131"/>
    </row>
    <row r="2" spans="1:10" x14ac:dyDescent="0.3">
      <c r="A2" s="68" t="s">
        <v>124</v>
      </c>
      <c r="B2" s="68"/>
      <c r="C2" s="68"/>
      <c r="D2" s="68"/>
      <c r="E2" s="68"/>
      <c r="F2" s="68"/>
      <c r="G2" s="68"/>
      <c r="H2" s="68"/>
      <c r="I2" s="132" t="str">
        <f>'ფორმა N1'!M2</f>
        <v>01.01.2023-31.12.2023</v>
      </c>
      <c r="J2" s="131"/>
    </row>
    <row r="3" spans="1:10" x14ac:dyDescent="0.3">
      <c r="A3" s="68"/>
      <c r="B3" s="68"/>
      <c r="C3" s="68"/>
      <c r="D3" s="68"/>
      <c r="E3" s="68"/>
      <c r="F3" s="68"/>
      <c r="G3" s="68"/>
      <c r="H3" s="68"/>
      <c r="I3" s="91"/>
      <c r="J3" s="131"/>
    </row>
    <row r="4" spans="1:10" x14ac:dyDescent="0.3">
      <c r="A4" s="69" t="str">
        <f>'[2]ფორმა N2'!A4</f>
        <v>ანგარიშვალდებული პირის დასახელება:</v>
      </c>
      <c r="B4" s="68"/>
      <c r="C4" s="68"/>
      <c r="D4" s="68"/>
      <c r="E4" s="68"/>
      <c r="F4" s="68"/>
      <c r="G4" s="68"/>
      <c r="H4" s="68"/>
      <c r="I4" s="68"/>
      <c r="J4" s="93"/>
    </row>
    <row r="5" spans="1:10" x14ac:dyDescent="0.3">
      <c r="A5" s="152" t="str">
        <f>'ფორმა N1'!D4</f>
        <v>მპგ "ევროპული საქართველო-მოძრაობა თავისუფლებისთვის"</v>
      </c>
      <c r="B5" s="152"/>
      <c r="C5" s="152"/>
      <c r="D5" s="152"/>
      <c r="E5" s="152"/>
      <c r="F5" s="152"/>
      <c r="G5" s="152"/>
      <c r="H5" s="152"/>
      <c r="I5" s="152"/>
      <c r="J5" s="139"/>
    </row>
    <row r="6" spans="1:10" x14ac:dyDescent="0.3">
      <c r="A6" s="69"/>
      <c r="B6" s="68"/>
      <c r="C6" s="68"/>
      <c r="D6" s="68"/>
      <c r="E6" s="68"/>
      <c r="F6" s="68"/>
      <c r="G6" s="68"/>
      <c r="H6" s="68"/>
      <c r="I6" s="68"/>
      <c r="J6" s="93"/>
    </row>
    <row r="7" spans="1:10" x14ac:dyDescent="0.3">
      <c r="A7" s="68"/>
      <c r="B7" s="68"/>
      <c r="C7" s="68"/>
      <c r="D7" s="68"/>
      <c r="E7" s="68"/>
      <c r="F7" s="68"/>
      <c r="G7" s="68"/>
      <c r="H7" s="68"/>
      <c r="I7" s="68"/>
      <c r="J7" s="94"/>
    </row>
    <row r="8" spans="1:10" ht="63.75" customHeight="1" x14ac:dyDescent="0.3">
      <c r="A8" s="255" t="s">
        <v>64</v>
      </c>
      <c r="B8" s="256" t="s">
        <v>337</v>
      </c>
      <c r="C8" s="257" t="s">
        <v>374</v>
      </c>
      <c r="D8" s="257" t="s">
        <v>375</v>
      </c>
      <c r="E8" s="257" t="s">
        <v>338</v>
      </c>
      <c r="F8" s="257" t="s">
        <v>351</v>
      </c>
      <c r="G8" s="257" t="s">
        <v>352</v>
      </c>
      <c r="H8" s="257" t="s">
        <v>376</v>
      </c>
      <c r="I8" s="258" t="s">
        <v>353</v>
      </c>
      <c r="J8" s="94"/>
    </row>
    <row r="9" spans="1:10" s="532" customFormat="1" ht="25.5" customHeight="1" x14ac:dyDescent="0.3">
      <c r="A9" s="467">
        <v>1</v>
      </c>
      <c r="B9" s="580" t="s">
        <v>523</v>
      </c>
      <c r="C9" s="656" t="s">
        <v>583</v>
      </c>
      <c r="D9" s="581">
        <v>204566978</v>
      </c>
      <c r="E9" s="468" t="s">
        <v>582</v>
      </c>
      <c r="F9" s="261"/>
      <c r="G9" s="261"/>
      <c r="H9" s="261"/>
      <c r="I9" s="261">
        <v>1724.8</v>
      </c>
    </row>
    <row r="10" spans="1:10" s="532" customFormat="1" ht="29.25" customHeight="1" x14ac:dyDescent="0.3">
      <c r="A10" s="467">
        <v>2</v>
      </c>
      <c r="B10" s="580" t="s">
        <v>523</v>
      </c>
      <c r="C10" s="657" t="s">
        <v>584</v>
      </c>
      <c r="D10" s="582">
        <v>205119762</v>
      </c>
      <c r="E10" s="468" t="s">
        <v>582</v>
      </c>
      <c r="F10" s="261"/>
      <c r="G10" s="261"/>
      <c r="H10" s="261"/>
      <c r="I10" s="261">
        <v>80</v>
      </c>
    </row>
    <row r="11" spans="1:10" s="532" customFormat="1" ht="24.75" customHeight="1" x14ac:dyDescent="0.3">
      <c r="A11" s="467">
        <v>3</v>
      </c>
      <c r="B11" s="583"/>
      <c r="C11" s="658" t="s">
        <v>587</v>
      </c>
      <c r="D11" s="584">
        <v>203826002</v>
      </c>
      <c r="E11" s="468" t="s">
        <v>582</v>
      </c>
      <c r="F11" s="261"/>
      <c r="G11" s="261"/>
      <c r="H11" s="261"/>
      <c r="I11" s="261">
        <v>377.63</v>
      </c>
    </row>
    <row r="12" spans="1:10" s="532" customFormat="1" ht="25.5" customHeight="1" x14ac:dyDescent="0.3">
      <c r="A12" s="467">
        <v>4</v>
      </c>
      <c r="B12" s="583"/>
      <c r="C12" s="659" t="s">
        <v>649</v>
      </c>
      <c r="D12" s="585">
        <v>205129617</v>
      </c>
      <c r="E12" s="468" t="s">
        <v>582</v>
      </c>
      <c r="F12" s="261"/>
      <c r="G12" s="261"/>
      <c r="H12" s="261"/>
      <c r="I12" s="261">
        <f>480.88+0.54</f>
        <v>481.42</v>
      </c>
    </row>
    <row r="13" spans="1:10" s="532" customFormat="1" ht="32.25" customHeight="1" x14ac:dyDescent="0.3">
      <c r="A13" s="467">
        <v>5</v>
      </c>
      <c r="B13" s="583"/>
      <c r="C13" s="260" t="s">
        <v>588</v>
      </c>
      <c r="D13" s="586">
        <v>406312690</v>
      </c>
      <c r="E13" s="468" t="s">
        <v>582</v>
      </c>
      <c r="F13" s="261"/>
      <c r="G13" s="261"/>
      <c r="H13" s="261"/>
      <c r="I13" s="261">
        <v>829.21</v>
      </c>
    </row>
    <row r="14" spans="1:10" s="532" customFormat="1" ht="28.5" customHeight="1" x14ac:dyDescent="0.3">
      <c r="A14" s="467">
        <v>6</v>
      </c>
      <c r="B14" s="583"/>
      <c r="C14" s="410" t="s">
        <v>585</v>
      </c>
      <c r="D14" s="587" t="s">
        <v>586</v>
      </c>
      <c r="E14" s="468" t="s">
        <v>582</v>
      </c>
      <c r="F14" s="261"/>
      <c r="G14" s="261"/>
      <c r="H14" s="261"/>
      <c r="I14" s="261">
        <v>10</v>
      </c>
    </row>
    <row r="15" spans="1:10" s="532" customFormat="1" ht="16.5" customHeight="1" x14ac:dyDescent="0.3">
      <c r="A15" s="467">
        <v>7</v>
      </c>
      <c r="B15" s="580"/>
      <c r="C15" s="260"/>
      <c r="D15" s="260"/>
      <c r="E15" s="468"/>
      <c r="F15" s="261"/>
      <c r="G15" s="261"/>
      <c r="H15" s="261"/>
      <c r="I15" s="261"/>
    </row>
    <row r="16" spans="1:10" s="532" customFormat="1" ht="16.5" customHeight="1" x14ac:dyDescent="0.3">
      <c r="A16" s="467">
        <v>8</v>
      </c>
      <c r="B16" s="583"/>
      <c r="C16" s="260"/>
      <c r="D16" s="260"/>
      <c r="E16" s="468"/>
      <c r="F16" s="261"/>
      <c r="G16" s="261"/>
      <c r="H16" s="261"/>
      <c r="I16" s="261"/>
    </row>
    <row r="17" spans="1:10" s="532" customFormat="1" ht="16.5" customHeight="1" x14ac:dyDescent="0.3">
      <c r="A17" s="467">
        <v>9</v>
      </c>
      <c r="B17" s="583"/>
      <c r="C17" s="588"/>
      <c r="D17" s="260"/>
      <c r="E17" s="468"/>
      <c r="F17" s="261"/>
      <c r="G17" s="261"/>
      <c r="H17" s="261"/>
      <c r="I17" s="261"/>
    </row>
    <row r="18" spans="1:10" ht="16.5" customHeight="1" x14ac:dyDescent="0.3">
      <c r="A18" s="467">
        <v>10</v>
      </c>
      <c r="B18" s="249"/>
      <c r="C18" s="260"/>
      <c r="D18" s="260"/>
      <c r="E18" s="468"/>
      <c r="F18" s="261"/>
      <c r="G18" s="261"/>
      <c r="H18" s="261"/>
      <c r="I18" s="261"/>
      <c r="J18" s="94"/>
    </row>
    <row r="19" spans="1:10" x14ac:dyDescent="0.3">
      <c r="A19" s="467">
        <v>11</v>
      </c>
      <c r="B19" s="496"/>
      <c r="C19" s="50"/>
      <c r="D19" s="260"/>
      <c r="E19" s="261"/>
      <c r="F19" s="261"/>
      <c r="G19" s="261"/>
      <c r="H19" s="261"/>
      <c r="I19" s="484"/>
      <c r="J19" s="94"/>
    </row>
    <row r="20" spans="1:10" x14ac:dyDescent="0.3">
      <c r="A20" s="467">
        <v>12</v>
      </c>
      <c r="B20" s="249"/>
      <c r="C20" s="260"/>
      <c r="D20" s="260"/>
      <c r="E20" s="261"/>
      <c r="F20" s="261"/>
      <c r="G20" s="261"/>
      <c r="H20" s="261"/>
      <c r="I20" s="261"/>
      <c r="J20" s="94"/>
    </row>
    <row r="21" spans="1:10" x14ac:dyDescent="0.3">
      <c r="A21" s="467">
        <v>13</v>
      </c>
      <c r="B21" s="249"/>
      <c r="C21" s="260"/>
      <c r="D21" s="260"/>
      <c r="E21" s="261"/>
      <c r="F21" s="261"/>
      <c r="G21" s="261"/>
      <c r="H21" s="261"/>
      <c r="I21" s="261"/>
      <c r="J21" s="94"/>
    </row>
    <row r="22" spans="1:10" x14ac:dyDescent="0.3">
      <c r="A22" s="467">
        <v>14</v>
      </c>
      <c r="B22" s="249"/>
      <c r="C22" s="260"/>
      <c r="D22" s="260"/>
      <c r="E22" s="261"/>
      <c r="F22" s="261"/>
      <c r="G22" s="261"/>
      <c r="H22" s="261"/>
      <c r="I22" s="261"/>
      <c r="J22" s="94"/>
    </row>
    <row r="23" spans="1:10" x14ac:dyDescent="0.3">
      <c r="A23" s="467">
        <v>15</v>
      </c>
      <c r="B23" s="249"/>
      <c r="C23" s="260"/>
      <c r="D23" s="260"/>
      <c r="E23" s="261"/>
      <c r="F23" s="261"/>
      <c r="G23" s="261"/>
      <c r="H23" s="261"/>
      <c r="I23" s="261"/>
      <c r="J23" s="94"/>
    </row>
    <row r="24" spans="1:10" x14ac:dyDescent="0.3">
      <c r="A24" s="467">
        <v>16</v>
      </c>
      <c r="B24" s="249"/>
      <c r="C24" s="260"/>
      <c r="D24" s="260"/>
      <c r="E24" s="261"/>
      <c r="F24" s="261"/>
      <c r="G24" s="261"/>
      <c r="H24" s="261"/>
      <c r="I24" s="261"/>
      <c r="J24" s="94"/>
    </row>
    <row r="25" spans="1:10" x14ac:dyDescent="0.3">
      <c r="A25" s="467">
        <v>17</v>
      </c>
      <c r="B25" s="249"/>
      <c r="C25" s="260"/>
      <c r="D25" s="260"/>
      <c r="E25" s="261"/>
      <c r="F25" s="261"/>
      <c r="G25" s="261"/>
      <c r="H25" s="261"/>
      <c r="I25" s="261"/>
      <c r="J25" s="94"/>
    </row>
    <row r="26" spans="1:10" x14ac:dyDescent="0.3">
      <c r="A26" s="467">
        <v>18</v>
      </c>
      <c r="B26" s="249"/>
      <c r="C26" s="260"/>
      <c r="D26" s="260"/>
      <c r="E26" s="261"/>
      <c r="F26" s="261"/>
      <c r="G26" s="261"/>
      <c r="H26" s="261"/>
      <c r="I26" s="261"/>
      <c r="J26" s="94"/>
    </row>
    <row r="27" spans="1:10" x14ac:dyDescent="0.3">
      <c r="A27" s="467">
        <v>19</v>
      </c>
      <c r="B27" s="249"/>
      <c r="C27" s="262"/>
      <c r="D27" s="262"/>
      <c r="E27" s="263"/>
      <c r="F27" s="263"/>
      <c r="G27" s="263"/>
      <c r="H27" s="264"/>
      <c r="I27" s="261"/>
      <c r="J27" s="94"/>
    </row>
    <row r="28" spans="1:10" x14ac:dyDescent="0.3">
      <c r="A28" s="467">
        <v>20</v>
      </c>
      <c r="B28" s="249"/>
      <c r="C28" s="262"/>
      <c r="D28" s="262"/>
      <c r="E28" s="263"/>
      <c r="F28" s="263"/>
      <c r="G28" s="263"/>
      <c r="H28" s="264"/>
      <c r="I28" s="261"/>
      <c r="J28" s="94"/>
    </row>
    <row r="29" spans="1:10" x14ac:dyDescent="0.3">
      <c r="A29" s="467">
        <v>21</v>
      </c>
      <c r="B29" s="249"/>
      <c r="C29" s="262"/>
      <c r="D29" s="262"/>
      <c r="E29" s="263"/>
      <c r="F29" s="263"/>
      <c r="G29" s="263"/>
      <c r="H29" s="264"/>
      <c r="I29" s="261"/>
      <c r="J29" s="94"/>
    </row>
    <row r="30" spans="1:10" x14ac:dyDescent="0.3">
      <c r="A30" s="467">
        <v>22</v>
      </c>
      <c r="B30" s="249"/>
      <c r="C30" s="262"/>
      <c r="D30" s="262"/>
      <c r="E30" s="263"/>
      <c r="F30" s="263"/>
      <c r="G30" s="263"/>
      <c r="H30" s="264"/>
      <c r="I30" s="261"/>
      <c r="J30" s="94"/>
    </row>
    <row r="31" spans="1:10" x14ac:dyDescent="0.3">
      <c r="A31" s="467">
        <v>23</v>
      </c>
      <c r="B31" s="249"/>
      <c r="C31" s="262"/>
      <c r="D31" s="262"/>
      <c r="E31" s="263"/>
      <c r="F31" s="263"/>
      <c r="G31" s="263"/>
      <c r="H31" s="264"/>
      <c r="I31" s="261"/>
      <c r="J31" s="94"/>
    </row>
    <row r="32" spans="1:10" x14ac:dyDescent="0.3">
      <c r="A32" s="467">
        <v>24</v>
      </c>
      <c r="B32" s="249"/>
      <c r="C32" s="262"/>
      <c r="D32" s="262"/>
      <c r="E32" s="263"/>
      <c r="F32" s="263"/>
      <c r="G32" s="263"/>
      <c r="H32" s="264"/>
      <c r="I32" s="261"/>
      <c r="J32" s="94"/>
    </row>
    <row r="33" spans="1:12" x14ac:dyDescent="0.3">
      <c r="A33" s="467">
        <v>25</v>
      </c>
      <c r="B33" s="249"/>
      <c r="C33" s="262"/>
      <c r="D33" s="262"/>
      <c r="E33" s="263"/>
      <c r="F33" s="263"/>
      <c r="G33" s="263"/>
      <c r="H33" s="264"/>
      <c r="I33" s="261"/>
      <c r="J33" s="94"/>
    </row>
    <row r="34" spans="1:12" x14ac:dyDescent="0.3">
      <c r="A34" s="467">
        <v>26</v>
      </c>
      <c r="B34" s="249"/>
      <c r="C34" s="262"/>
      <c r="D34" s="262"/>
      <c r="E34" s="263"/>
      <c r="F34" s="263"/>
      <c r="G34" s="263"/>
      <c r="H34" s="264"/>
      <c r="I34" s="261"/>
      <c r="J34" s="94"/>
    </row>
    <row r="35" spans="1:12" x14ac:dyDescent="0.3">
      <c r="A35" s="467">
        <v>27</v>
      </c>
      <c r="B35" s="249"/>
      <c r="C35" s="262"/>
      <c r="D35" s="262"/>
      <c r="E35" s="263"/>
      <c r="F35" s="263"/>
      <c r="G35" s="263"/>
      <c r="H35" s="264"/>
      <c r="I35" s="261"/>
      <c r="J35" s="94"/>
    </row>
    <row r="36" spans="1:12" x14ac:dyDescent="0.3">
      <c r="A36" s="259" t="s">
        <v>258</v>
      </c>
      <c r="B36" s="249"/>
      <c r="C36" s="262"/>
      <c r="D36" s="262"/>
      <c r="E36" s="263"/>
      <c r="F36" s="263"/>
      <c r="G36" s="265"/>
      <c r="H36" s="266" t="s">
        <v>473</v>
      </c>
      <c r="I36" s="267">
        <f>SUM(I9:I35)</f>
        <v>3503.06</v>
      </c>
      <c r="J36" s="94"/>
    </row>
    <row r="38" spans="1:12" x14ac:dyDescent="0.3">
      <c r="A38" s="721" t="s">
        <v>494</v>
      </c>
      <c r="B38" s="721"/>
      <c r="C38" s="721"/>
      <c r="D38" s="721"/>
      <c r="E38" s="721"/>
      <c r="F38" s="721"/>
      <c r="G38" s="721"/>
    </row>
    <row r="40" spans="1:12" x14ac:dyDescent="0.3">
      <c r="B40" s="135" t="s">
        <v>93</v>
      </c>
      <c r="F40" s="136"/>
    </row>
    <row r="41" spans="1:12" x14ac:dyDescent="0.3">
      <c r="F41" s="157"/>
      <c r="I41" s="157"/>
      <c r="J41" s="157"/>
      <c r="K41" s="157"/>
      <c r="L41" s="157"/>
    </row>
    <row r="42" spans="1:12" x14ac:dyDescent="0.3">
      <c r="C42" s="137"/>
      <c r="F42" s="137"/>
      <c r="G42" s="137"/>
      <c r="H42" s="139"/>
      <c r="I42" s="268"/>
      <c r="J42" s="157"/>
      <c r="K42" s="157"/>
      <c r="L42" s="157"/>
    </row>
    <row r="43" spans="1:12" x14ac:dyDescent="0.3">
      <c r="A43" s="157"/>
      <c r="C43" s="138" t="s">
        <v>248</v>
      </c>
      <c r="F43" s="139" t="s">
        <v>253</v>
      </c>
      <c r="G43" s="138"/>
      <c r="H43" s="138"/>
      <c r="I43" s="268"/>
      <c r="J43" s="157"/>
      <c r="K43" s="157"/>
      <c r="L43" s="157"/>
    </row>
    <row r="44" spans="1:12" x14ac:dyDescent="0.3">
      <c r="A44" s="157"/>
      <c r="C44" s="140" t="s">
        <v>123</v>
      </c>
      <c r="F44" s="133" t="s">
        <v>249</v>
      </c>
      <c r="I44" s="157"/>
      <c r="J44" s="157"/>
      <c r="K44" s="157"/>
      <c r="L44" s="157"/>
    </row>
    <row r="45" spans="1:12" s="157" customFormat="1" x14ac:dyDescent="0.3">
      <c r="B45" s="133"/>
      <c r="C45" s="140"/>
      <c r="G45" s="140"/>
      <c r="H45" s="140"/>
    </row>
    <row r="46" spans="1:12" s="157" customFormat="1" ht="12.75" x14ac:dyDescent="0.2"/>
    <row r="47" spans="1:12" s="157" customFormat="1" ht="12.75" x14ac:dyDescent="0.2"/>
    <row r="48" spans="1:12" s="157" customFormat="1" ht="12.75" x14ac:dyDescent="0.2"/>
    <row r="49" s="157" customFormat="1" ht="12.75" x14ac:dyDescent="0.2"/>
  </sheetData>
  <mergeCells count="2">
    <mergeCell ref="A1:D1"/>
    <mergeCell ref="A38:G38"/>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6"/>
  </dataValidations>
  <printOptions gridLines="1"/>
  <pageMargins left="0.7" right="0.7" top="0.75" bottom="0.75" header="0.3" footer="0.3"/>
  <pageSetup scale="57" fitToHeight="0" orientation="landscape" r:id="rId1"/>
  <ignoredErrors>
    <ignoredError sqref="I12:I13"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3"/>
  <sheetViews>
    <sheetView showGridLines="0" view="pageBreakPreview" zoomScale="80" zoomScaleSheetLayoutView="80" workbookViewId="0">
      <selection activeCell="D19" sqref="D19"/>
    </sheetView>
  </sheetViews>
  <sheetFormatPr defaultColWidth="9.140625" defaultRowHeight="12.75" x14ac:dyDescent="0.2"/>
  <cols>
    <col min="1" max="1" width="2.7109375" style="241" customWidth="1"/>
    <col min="2" max="2" width="11" style="241" customWidth="1"/>
    <col min="3" max="3" width="23.42578125" style="241" customWidth="1"/>
    <col min="4" max="4" width="13.28515625" style="241" customWidth="1"/>
    <col min="5" max="5" width="10.28515625" style="241" customWidth="1"/>
    <col min="6" max="6" width="11.5703125" style="241" customWidth="1"/>
    <col min="7" max="7" width="12.28515625" style="241" customWidth="1"/>
    <col min="8" max="8" width="16.85546875" style="241" customWidth="1"/>
    <col min="9" max="9" width="17.5703125" style="241" customWidth="1"/>
    <col min="10" max="11" width="12.42578125" style="241" customWidth="1"/>
    <col min="12" max="12" width="24.85546875" style="241" customWidth="1"/>
    <col min="13" max="13" width="18.5703125" style="241" customWidth="1"/>
    <col min="14" max="16384" width="9.140625" style="241"/>
  </cols>
  <sheetData>
    <row r="1" spans="1:13" ht="15" x14ac:dyDescent="0.2">
      <c r="A1" s="746" t="s">
        <v>472</v>
      </c>
      <c r="B1" s="746"/>
      <c r="C1" s="746"/>
      <c r="D1" s="746"/>
      <c r="E1" s="746"/>
      <c r="F1" s="746"/>
      <c r="G1" s="746"/>
      <c r="H1" s="240"/>
      <c r="I1" s="239"/>
      <c r="J1" s="175"/>
      <c r="K1" s="175"/>
      <c r="L1" s="234"/>
      <c r="M1" s="348" t="s">
        <v>94</v>
      </c>
    </row>
    <row r="2" spans="1:13" ht="15" x14ac:dyDescent="0.2">
      <c r="A2" s="239" t="s">
        <v>292</v>
      </c>
      <c r="B2" s="240"/>
      <c r="C2" s="240"/>
      <c r="D2" s="242"/>
      <c r="E2" s="242"/>
      <c r="F2" s="242"/>
      <c r="G2" s="242"/>
      <c r="H2" s="242"/>
      <c r="I2" s="240"/>
      <c r="J2" s="240"/>
      <c r="K2" s="240"/>
      <c r="L2" s="240"/>
      <c r="M2" s="348"/>
    </row>
    <row r="3" spans="1:13" x14ac:dyDescent="0.2">
      <c r="A3" s="239"/>
      <c r="B3" s="240"/>
      <c r="C3" s="240"/>
      <c r="D3" s="242"/>
      <c r="E3" s="242"/>
      <c r="F3" s="242"/>
      <c r="G3" s="242"/>
      <c r="H3" s="242"/>
      <c r="I3" s="240"/>
      <c r="J3" s="240"/>
      <c r="K3" s="240"/>
      <c r="L3" s="240"/>
      <c r="M3" s="240"/>
    </row>
    <row r="4" spans="1:13" ht="15" x14ac:dyDescent="0.3">
      <c r="A4" s="98" t="s">
        <v>254</v>
      </c>
      <c r="B4" s="240"/>
      <c r="C4" s="240"/>
      <c r="D4" s="243"/>
      <c r="E4" s="244"/>
      <c r="F4" s="243"/>
      <c r="G4" s="242"/>
      <c r="H4" s="242"/>
      <c r="I4" s="242"/>
      <c r="J4" s="242"/>
      <c r="K4" s="242"/>
      <c r="L4" s="240"/>
      <c r="M4" s="242"/>
    </row>
    <row r="5" spans="1:13" x14ac:dyDescent="0.2">
      <c r="A5" s="245" t="str">
        <f>'ფორმა N1'!D4</f>
        <v>მპგ "ევროპული საქართველო-მოძრაობა თავისუფლებისთვის"</v>
      </c>
      <c r="B5" s="245"/>
      <c r="C5" s="245"/>
      <c r="D5" s="245"/>
      <c r="E5" s="246"/>
      <c r="F5" s="246"/>
      <c r="G5" s="246"/>
      <c r="H5" s="246"/>
      <c r="I5" s="246"/>
      <c r="J5" s="246"/>
      <c r="K5" s="246"/>
      <c r="L5" s="246"/>
      <c r="M5" s="246"/>
    </row>
    <row r="6" spans="1:13" ht="13.5" thickBot="1" x14ac:dyDescent="0.25">
      <c r="A6" s="247"/>
      <c r="B6" s="247"/>
      <c r="C6" s="247"/>
      <c r="D6" s="247"/>
      <c r="E6" s="247"/>
      <c r="F6" s="247"/>
      <c r="G6" s="247"/>
      <c r="H6" s="247"/>
      <c r="I6" s="247"/>
      <c r="J6" s="247"/>
      <c r="K6" s="247"/>
      <c r="L6" s="247"/>
      <c r="M6" s="247"/>
    </row>
    <row r="7" spans="1:13" ht="51" x14ac:dyDescent="0.2">
      <c r="A7" s="225" t="s">
        <v>64</v>
      </c>
      <c r="B7" s="142" t="s">
        <v>365</v>
      </c>
      <c r="C7" s="142" t="s">
        <v>366</v>
      </c>
      <c r="D7" s="143" t="s">
        <v>367</v>
      </c>
      <c r="E7" s="143" t="s">
        <v>255</v>
      </c>
      <c r="F7" s="143" t="s">
        <v>457</v>
      </c>
      <c r="G7" s="143" t="s">
        <v>458</v>
      </c>
      <c r="H7" s="142" t="s">
        <v>368</v>
      </c>
      <c r="I7" s="142" t="s">
        <v>369</v>
      </c>
      <c r="J7" s="142" t="s">
        <v>459</v>
      </c>
      <c r="K7" s="143" t="s">
        <v>460</v>
      </c>
      <c r="L7" s="143" t="s">
        <v>491</v>
      </c>
      <c r="M7" s="143" t="s">
        <v>364</v>
      </c>
    </row>
    <row r="8" spans="1:13" x14ac:dyDescent="0.2">
      <c r="A8" s="141">
        <v>1</v>
      </c>
      <c r="B8" s="142">
        <v>2</v>
      </c>
      <c r="C8" s="142">
        <v>3</v>
      </c>
      <c r="D8" s="143">
        <v>4</v>
      </c>
      <c r="E8" s="143">
        <v>5</v>
      </c>
      <c r="F8" s="143">
        <v>6</v>
      </c>
      <c r="G8" s="143">
        <v>7</v>
      </c>
      <c r="H8" s="143">
        <v>8</v>
      </c>
      <c r="I8" s="143">
        <v>9</v>
      </c>
      <c r="J8" s="143">
        <v>10</v>
      </c>
      <c r="K8" s="143">
        <v>11</v>
      </c>
      <c r="L8" s="143">
        <v>12</v>
      </c>
      <c r="M8" s="143">
        <v>13</v>
      </c>
    </row>
    <row r="9" spans="1:13" ht="16.5" customHeight="1" x14ac:dyDescent="0.25">
      <c r="A9" s="248"/>
      <c r="B9" s="249"/>
      <c r="C9" s="250"/>
      <c r="D9" s="248"/>
      <c r="E9" s="248"/>
      <c r="F9" s="248"/>
      <c r="G9" s="248"/>
      <c r="H9" s="248"/>
      <c r="I9" s="603"/>
      <c r="J9" s="248"/>
      <c r="K9" s="248"/>
      <c r="L9" s="248"/>
      <c r="M9" s="602"/>
    </row>
    <row r="10" spans="1:13" ht="16.5" customHeight="1" x14ac:dyDescent="0.25">
      <c r="A10" s="248"/>
      <c r="B10" s="249"/>
      <c r="C10" s="250"/>
      <c r="D10" s="248"/>
      <c r="E10" s="248"/>
      <c r="F10" s="248"/>
      <c r="G10" s="248"/>
      <c r="H10" s="248"/>
      <c r="I10" s="603"/>
      <c r="J10" s="248"/>
      <c r="K10" s="248"/>
      <c r="L10" s="248"/>
      <c r="M10" s="602"/>
    </row>
    <row r="11" spans="1:13" ht="15" x14ac:dyDescent="0.25">
      <c r="A11" s="248">
        <v>3</v>
      </c>
      <c r="B11" s="249"/>
      <c r="C11" s="250"/>
      <c r="D11" s="248"/>
      <c r="E11" s="248"/>
      <c r="F11" s="248"/>
      <c r="G11" s="248"/>
      <c r="H11" s="248"/>
      <c r="I11" s="248"/>
      <c r="J11" s="248"/>
      <c r="K11" s="248"/>
      <c r="L11" s="248"/>
      <c r="M11" s="251" t="str">
        <f t="shared" ref="M11:M33" si="0">IF(ISBLANK(B11),"",$M$2)</f>
        <v/>
      </c>
    </row>
    <row r="12" spans="1:13" ht="15" x14ac:dyDescent="0.25">
      <c r="A12" s="248">
        <v>4</v>
      </c>
      <c r="B12" s="249"/>
      <c r="C12" s="250"/>
      <c r="D12" s="248"/>
      <c r="E12" s="248"/>
      <c r="F12" s="248"/>
      <c r="G12" s="248"/>
      <c r="H12" s="248"/>
      <c r="I12" s="248"/>
      <c r="J12" s="248"/>
      <c r="K12" s="248"/>
      <c r="L12" s="248"/>
      <c r="M12" s="251" t="str">
        <f t="shared" si="0"/>
        <v/>
      </c>
    </row>
    <row r="13" spans="1:13" ht="15" x14ac:dyDescent="0.25">
      <c r="A13" s="248">
        <v>5</v>
      </c>
      <c r="B13" s="249"/>
      <c r="C13" s="250"/>
      <c r="D13" s="248"/>
      <c r="E13" s="248"/>
      <c r="F13" s="248"/>
      <c r="G13" s="248"/>
      <c r="H13" s="248"/>
      <c r="I13" s="248"/>
      <c r="J13" s="248"/>
      <c r="K13" s="248"/>
      <c r="L13" s="248"/>
      <c r="M13" s="251" t="str">
        <f t="shared" si="0"/>
        <v/>
      </c>
    </row>
    <row r="14" spans="1:13" ht="15" x14ac:dyDescent="0.25">
      <c r="A14" s="248">
        <v>6</v>
      </c>
      <c r="B14" s="249"/>
      <c r="C14" s="250"/>
      <c r="D14" s="248"/>
      <c r="E14" s="248"/>
      <c r="F14" s="248"/>
      <c r="G14" s="248"/>
      <c r="H14" s="248"/>
      <c r="I14" s="248"/>
      <c r="J14" s="248"/>
      <c r="K14" s="248"/>
      <c r="L14" s="248"/>
      <c r="M14" s="251" t="str">
        <f t="shared" si="0"/>
        <v/>
      </c>
    </row>
    <row r="15" spans="1:13" ht="15" x14ac:dyDescent="0.25">
      <c r="A15" s="248">
        <v>7</v>
      </c>
      <c r="B15" s="249"/>
      <c r="C15" s="250"/>
      <c r="D15" s="248"/>
      <c r="E15" s="248"/>
      <c r="F15" s="248"/>
      <c r="G15" s="248"/>
      <c r="H15" s="248"/>
      <c r="I15" s="248"/>
      <c r="J15" s="248"/>
      <c r="K15" s="248"/>
      <c r="L15" s="248"/>
      <c r="M15" s="251" t="str">
        <f t="shared" si="0"/>
        <v/>
      </c>
    </row>
    <row r="16" spans="1:13" ht="15" x14ac:dyDescent="0.25">
      <c r="A16" s="248">
        <v>8</v>
      </c>
      <c r="B16" s="249"/>
      <c r="C16" s="250"/>
      <c r="D16" s="248"/>
      <c r="E16" s="248"/>
      <c r="F16" s="248"/>
      <c r="G16" s="248"/>
      <c r="H16" s="248"/>
      <c r="I16" s="248"/>
      <c r="J16" s="248"/>
      <c r="K16" s="248"/>
      <c r="L16" s="248"/>
      <c r="M16" s="251" t="str">
        <f t="shared" si="0"/>
        <v/>
      </c>
    </row>
    <row r="17" spans="1:13" ht="15" x14ac:dyDescent="0.25">
      <c r="A17" s="248">
        <v>9</v>
      </c>
      <c r="B17" s="249"/>
      <c r="C17" s="250"/>
      <c r="D17" s="248"/>
      <c r="E17" s="248"/>
      <c r="F17" s="248"/>
      <c r="G17" s="248"/>
      <c r="H17" s="248"/>
      <c r="I17" s="248"/>
      <c r="J17" s="248"/>
      <c r="K17" s="248"/>
      <c r="L17" s="248"/>
      <c r="M17" s="251" t="str">
        <f t="shared" si="0"/>
        <v/>
      </c>
    </row>
    <row r="18" spans="1:13" ht="15" x14ac:dyDescent="0.25">
      <c r="A18" s="248">
        <v>10</v>
      </c>
      <c r="B18" s="249"/>
      <c r="C18" s="250"/>
      <c r="D18" s="248"/>
      <c r="E18" s="248"/>
      <c r="F18" s="248"/>
      <c r="G18" s="248"/>
      <c r="H18" s="248"/>
      <c r="I18" s="248"/>
      <c r="J18" s="248"/>
      <c r="K18" s="248"/>
      <c r="L18" s="248"/>
      <c r="M18" s="251" t="str">
        <f t="shared" si="0"/>
        <v/>
      </c>
    </row>
    <row r="19" spans="1:13" ht="15" x14ac:dyDescent="0.25">
      <c r="A19" s="248">
        <v>11</v>
      </c>
      <c r="B19" s="249"/>
      <c r="C19" s="250"/>
      <c r="D19" s="248"/>
      <c r="E19" s="248"/>
      <c r="F19" s="248"/>
      <c r="G19" s="248"/>
      <c r="H19" s="248"/>
      <c r="I19" s="248"/>
      <c r="J19" s="248"/>
      <c r="K19" s="248"/>
      <c r="L19" s="248"/>
      <c r="M19" s="251" t="str">
        <f t="shared" si="0"/>
        <v/>
      </c>
    </row>
    <row r="20" spans="1:13" ht="15" x14ac:dyDescent="0.25">
      <c r="A20" s="248">
        <v>12</v>
      </c>
      <c r="B20" s="249"/>
      <c r="C20" s="250"/>
      <c r="D20" s="248"/>
      <c r="E20" s="248"/>
      <c r="F20" s="248"/>
      <c r="G20" s="248"/>
      <c r="H20" s="248"/>
      <c r="I20" s="248"/>
      <c r="J20" s="248"/>
      <c r="K20" s="248"/>
      <c r="L20" s="248"/>
      <c r="M20" s="251" t="str">
        <f t="shared" si="0"/>
        <v/>
      </c>
    </row>
    <row r="21" spans="1:13" ht="15" x14ac:dyDescent="0.25">
      <c r="A21" s="248">
        <v>13</v>
      </c>
      <c r="B21" s="249"/>
      <c r="C21" s="250"/>
      <c r="D21" s="248"/>
      <c r="E21" s="248"/>
      <c r="F21" s="248"/>
      <c r="G21" s="248"/>
      <c r="H21" s="248"/>
      <c r="I21" s="248"/>
      <c r="J21" s="248"/>
      <c r="K21" s="248"/>
      <c r="L21" s="248"/>
      <c r="M21" s="251" t="str">
        <f t="shared" si="0"/>
        <v/>
      </c>
    </row>
    <row r="22" spans="1:13" ht="15" x14ac:dyDescent="0.25">
      <c r="A22" s="248">
        <v>14</v>
      </c>
      <c r="B22" s="249"/>
      <c r="C22" s="250"/>
      <c r="D22" s="248"/>
      <c r="E22" s="248"/>
      <c r="F22" s="248"/>
      <c r="G22" s="248"/>
      <c r="H22" s="248"/>
      <c r="I22" s="248"/>
      <c r="J22" s="248"/>
      <c r="K22" s="248"/>
      <c r="L22" s="248"/>
      <c r="M22" s="251" t="str">
        <f t="shared" si="0"/>
        <v/>
      </c>
    </row>
    <row r="23" spans="1:13" ht="15" x14ac:dyDescent="0.25">
      <c r="A23" s="248">
        <v>15</v>
      </c>
      <c r="B23" s="249"/>
      <c r="C23" s="250"/>
      <c r="D23" s="248"/>
      <c r="E23" s="248"/>
      <c r="F23" s="248"/>
      <c r="G23" s="248"/>
      <c r="H23" s="248"/>
      <c r="I23" s="248"/>
      <c r="J23" s="248"/>
      <c r="K23" s="248"/>
      <c r="L23" s="248"/>
      <c r="M23" s="251" t="str">
        <f t="shared" si="0"/>
        <v/>
      </c>
    </row>
    <row r="24" spans="1:13" ht="15" x14ac:dyDescent="0.25">
      <c r="A24" s="248">
        <v>16</v>
      </c>
      <c r="B24" s="249"/>
      <c r="C24" s="250"/>
      <c r="D24" s="248"/>
      <c r="E24" s="248"/>
      <c r="F24" s="248"/>
      <c r="G24" s="248"/>
      <c r="H24" s="248"/>
      <c r="I24" s="248"/>
      <c r="J24" s="248"/>
      <c r="K24" s="248"/>
      <c r="L24" s="248"/>
      <c r="M24" s="251" t="str">
        <f t="shared" si="0"/>
        <v/>
      </c>
    </row>
    <row r="25" spans="1:13" ht="15" x14ac:dyDescent="0.25">
      <c r="A25" s="248">
        <v>17</v>
      </c>
      <c r="B25" s="249"/>
      <c r="C25" s="250"/>
      <c r="D25" s="248"/>
      <c r="E25" s="248"/>
      <c r="F25" s="248"/>
      <c r="G25" s="248"/>
      <c r="H25" s="248"/>
      <c r="I25" s="248"/>
      <c r="J25" s="248"/>
      <c r="K25" s="248"/>
      <c r="L25" s="248"/>
      <c r="M25" s="251" t="str">
        <f t="shared" si="0"/>
        <v/>
      </c>
    </row>
    <row r="26" spans="1:13" ht="15" x14ac:dyDescent="0.25">
      <c r="A26" s="248">
        <v>18</v>
      </c>
      <c r="B26" s="249"/>
      <c r="C26" s="250"/>
      <c r="D26" s="248"/>
      <c r="E26" s="248"/>
      <c r="F26" s="248"/>
      <c r="G26" s="248"/>
      <c r="H26" s="248"/>
      <c r="I26" s="248"/>
      <c r="J26" s="248"/>
      <c r="K26" s="248"/>
      <c r="L26" s="248"/>
      <c r="M26" s="251" t="str">
        <f t="shared" si="0"/>
        <v/>
      </c>
    </row>
    <row r="27" spans="1:13" ht="15" x14ac:dyDescent="0.25">
      <c r="A27" s="248">
        <v>19</v>
      </c>
      <c r="B27" s="249"/>
      <c r="C27" s="250"/>
      <c r="D27" s="248"/>
      <c r="E27" s="248"/>
      <c r="F27" s="248"/>
      <c r="G27" s="248"/>
      <c r="H27" s="248"/>
      <c r="I27" s="248"/>
      <c r="J27" s="248"/>
      <c r="K27" s="248"/>
      <c r="L27" s="248"/>
      <c r="M27" s="251" t="str">
        <f t="shared" si="0"/>
        <v/>
      </c>
    </row>
    <row r="28" spans="1:13" ht="15" x14ac:dyDescent="0.25">
      <c r="A28" s="248">
        <v>20</v>
      </c>
      <c r="B28" s="249"/>
      <c r="C28" s="250"/>
      <c r="D28" s="248"/>
      <c r="E28" s="248"/>
      <c r="F28" s="248"/>
      <c r="G28" s="248"/>
      <c r="H28" s="248"/>
      <c r="I28" s="248"/>
      <c r="J28" s="248"/>
      <c r="K28" s="248"/>
      <c r="L28" s="248"/>
      <c r="M28" s="251" t="str">
        <f t="shared" si="0"/>
        <v/>
      </c>
    </row>
    <row r="29" spans="1:13" ht="15" x14ac:dyDescent="0.25">
      <c r="A29" s="248">
        <v>21</v>
      </c>
      <c r="B29" s="249"/>
      <c r="C29" s="250"/>
      <c r="D29" s="248"/>
      <c r="E29" s="248"/>
      <c r="F29" s="248"/>
      <c r="G29" s="248"/>
      <c r="H29" s="248"/>
      <c r="I29" s="248"/>
      <c r="J29" s="248"/>
      <c r="K29" s="248"/>
      <c r="L29" s="248"/>
      <c r="M29" s="251" t="str">
        <f t="shared" si="0"/>
        <v/>
      </c>
    </row>
    <row r="30" spans="1:13" ht="15" x14ac:dyDescent="0.25">
      <c r="A30" s="248">
        <v>22</v>
      </c>
      <c r="B30" s="249"/>
      <c r="C30" s="250"/>
      <c r="D30" s="248"/>
      <c r="E30" s="248"/>
      <c r="F30" s="248"/>
      <c r="G30" s="248"/>
      <c r="H30" s="248"/>
      <c r="I30" s="248"/>
      <c r="J30" s="248"/>
      <c r="K30" s="248"/>
      <c r="L30" s="248"/>
      <c r="M30" s="251" t="str">
        <f t="shared" si="0"/>
        <v/>
      </c>
    </row>
    <row r="31" spans="1:13" ht="15" x14ac:dyDescent="0.25">
      <c r="A31" s="248">
        <v>23</v>
      </c>
      <c r="B31" s="249"/>
      <c r="C31" s="250"/>
      <c r="D31" s="248"/>
      <c r="E31" s="248"/>
      <c r="F31" s="248"/>
      <c r="G31" s="248"/>
      <c r="H31" s="248"/>
      <c r="I31" s="248"/>
      <c r="J31" s="248"/>
      <c r="K31" s="248"/>
      <c r="L31" s="248"/>
      <c r="M31" s="251" t="str">
        <f t="shared" si="0"/>
        <v/>
      </c>
    </row>
    <row r="32" spans="1:13" ht="15" x14ac:dyDescent="0.25">
      <c r="A32" s="248">
        <v>24</v>
      </c>
      <c r="B32" s="249"/>
      <c r="C32" s="250"/>
      <c r="D32" s="248"/>
      <c r="E32" s="248"/>
      <c r="F32" s="248"/>
      <c r="G32" s="248"/>
      <c r="H32" s="248"/>
      <c r="I32" s="248"/>
      <c r="J32" s="248"/>
      <c r="K32" s="248"/>
      <c r="L32" s="248"/>
      <c r="M32" s="251" t="str">
        <f t="shared" si="0"/>
        <v/>
      </c>
    </row>
    <row r="33" spans="1:13" ht="15" x14ac:dyDescent="0.25">
      <c r="A33" s="252" t="s">
        <v>258</v>
      </c>
      <c r="B33" s="249"/>
      <c r="C33" s="250"/>
      <c r="D33" s="248"/>
      <c r="E33" s="248"/>
      <c r="F33" s="248"/>
      <c r="G33" s="248"/>
      <c r="H33" s="248"/>
      <c r="I33" s="248"/>
      <c r="J33" s="248"/>
      <c r="K33" s="248"/>
      <c r="L33" s="248"/>
      <c r="M33" s="251" t="str">
        <f t="shared" si="0"/>
        <v/>
      </c>
    </row>
    <row r="34" spans="1:13" s="253" customFormat="1" x14ac:dyDescent="0.2"/>
    <row r="35" spans="1:13" ht="33.6" customHeight="1" x14ac:dyDescent="0.2">
      <c r="A35" s="747" t="s">
        <v>492</v>
      </c>
      <c r="B35" s="748"/>
      <c r="C35" s="748"/>
      <c r="D35" s="748"/>
      <c r="E35" s="748"/>
      <c r="F35" s="748"/>
      <c r="G35" s="748"/>
      <c r="H35" s="748"/>
      <c r="I35" s="748"/>
      <c r="J35" s="748"/>
      <c r="K35" s="748"/>
      <c r="L35" s="748"/>
      <c r="M35" s="748"/>
    </row>
    <row r="36" spans="1:13" ht="19.149999999999999" customHeight="1" x14ac:dyDescent="0.2">
      <c r="A36" s="749" t="s">
        <v>484</v>
      </c>
      <c r="B36" s="749"/>
      <c r="C36" s="749"/>
      <c r="D36" s="749"/>
      <c r="E36" s="749"/>
      <c r="F36" s="749"/>
      <c r="G36" s="749"/>
      <c r="H36" s="749"/>
      <c r="I36" s="749"/>
      <c r="J36" s="749"/>
      <c r="K36" s="749"/>
      <c r="L36" s="749"/>
      <c r="M36" s="749"/>
    </row>
    <row r="37" spans="1:13" s="19" customFormat="1" ht="15" x14ac:dyDescent="0.3">
      <c r="B37" s="144" t="s">
        <v>93</v>
      </c>
    </row>
    <row r="38" spans="1:13" s="19" customFormat="1" ht="15" x14ac:dyDescent="0.3">
      <c r="B38" s="144"/>
    </row>
    <row r="39" spans="1:13" s="19" customFormat="1" ht="15" x14ac:dyDescent="0.3">
      <c r="C39" s="146"/>
      <c r="D39" s="145"/>
      <c r="E39" s="145"/>
      <c r="H39" s="146"/>
      <c r="I39" s="146"/>
      <c r="J39" s="145"/>
      <c r="K39" s="145"/>
      <c r="L39" s="145"/>
    </row>
    <row r="40" spans="1:13" s="19" customFormat="1" ht="15" x14ac:dyDescent="0.3">
      <c r="C40" s="147" t="s">
        <v>248</v>
      </c>
      <c r="D40" s="145"/>
      <c r="E40" s="145"/>
      <c r="H40" s="144" t="s">
        <v>294</v>
      </c>
      <c r="M40" s="145"/>
    </row>
    <row r="41" spans="1:13" s="19" customFormat="1" ht="15" x14ac:dyDescent="0.3">
      <c r="C41" s="147" t="s">
        <v>123</v>
      </c>
      <c r="D41" s="145"/>
      <c r="E41" s="145"/>
      <c r="H41" s="148" t="s">
        <v>249</v>
      </c>
      <c r="M41" s="145"/>
    </row>
    <row r="42" spans="1:13" ht="15" x14ac:dyDescent="0.3">
      <c r="C42" s="147"/>
      <c r="F42" s="148"/>
      <c r="J42" s="254"/>
      <c r="K42" s="254"/>
      <c r="L42" s="254"/>
      <c r="M42" s="254"/>
    </row>
    <row r="43" spans="1:13" ht="15" x14ac:dyDescent="0.3">
      <c r="C43" s="147"/>
    </row>
  </sheetData>
  <sheetProtection insertColumns="0" insertRows="0" deleteRows="0"/>
  <mergeCells count="3">
    <mergeCell ref="A1:G1"/>
    <mergeCell ref="A35:M35"/>
    <mergeCell ref="A36:M36"/>
  </mergeCells>
  <dataValidations count="3">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4"/>
  <sheetViews>
    <sheetView tabSelected="1" view="pageBreakPreview" zoomScaleNormal="100" zoomScaleSheetLayoutView="100" workbookViewId="0">
      <selection activeCell="D1" sqref="D1:D1048576"/>
    </sheetView>
  </sheetViews>
  <sheetFormatPr defaultColWidth="9.140625" defaultRowHeight="12.75" x14ac:dyDescent="0.2"/>
  <cols>
    <col min="1" max="1" width="7.28515625" style="149" customWidth="1"/>
    <col min="2" max="2" width="57.28515625" style="149" customWidth="1"/>
    <col min="3" max="3" width="24.140625" style="149" customWidth="1"/>
    <col min="4" max="16384" width="9.140625" style="149"/>
  </cols>
  <sheetData>
    <row r="1" spans="1:3" s="6" customFormat="1" ht="18.75" customHeight="1" x14ac:dyDescent="0.3">
      <c r="A1" s="750" t="s">
        <v>474</v>
      </c>
      <c r="B1" s="750"/>
      <c r="C1" s="202" t="s">
        <v>94</v>
      </c>
    </row>
    <row r="2" spans="1:3" s="6" customFormat="1" ht="15" x14ac:dyDescent="0.3">
      <c r="A2" s="750"/>
      <c r="B2" s="750"/>
      <c r="C2" s="199" t="str">
        <f>'ფორმა N1'!M2</f>
        <v>01.01.2023-31.12.2023</v>
      </c>
    </row>
    <row r="3" spans="1:3" s="6" customFormat="1" ht="15" x14ac:dyDescent="0.3">
      <c r="A3" s="203" t="s">
        <v>124</v>
      </c>
      <c r="B3" s="200"/>
      <c r="C3" s="201"/>
    </row>
    <row r="4" spans="1:3" s="6" customFormat="1" ht="15" x14ac:dyDescent="0.3">
      <c r="A4" s="98"/>
      <c r="B4" s="200"/>
      <c r="C4" s="201"/>
    </row>
    <row r="5" spans="1:3" s="19" customFormat="1" ht="15" x14ac:dyDescent="0.3">
      <c r="A5" s="751" t="s">
        <v>254</v>
      </c>
      <c r="B5" s="751"/>
      <c r="C5" s="98"/>
    </row>
    <row r="6" spans="1:3" s="19" customFormat="1" ht="15" x14ac:dyDescent="0.3">
      <c r="A6" s="236" t="str">
        <f>'ფორმა N1'!D4</f>
        <v>მპგ "ევროპული საქართველო-მოძრაობა თავისუფლებისთვის"</v>
      </c>
      <c r="B6" s="236"/>
      <c r="C6" s="98"/>
    </row>
    <row r="7" spans="1:3" x14ac:dyDescent="0.2">
      <c r="A7" s="204"/>
      <c r="B7" s="204"/>
      <c r="C7" s="204"/>
    </row>
    <row r="8" spans="1:3" x14ac:dyDescent="0.2">
      <c r="A8" s="204"/>
      <c r="B8" s="204"/>
      <c r="C8" s="204"/>
    </row>
    <row r="9" spans="1:3" ht="30" customHeight="1" x14ac:dyDescent="0.2">
      <c r="A9" s="205" t="s">
        <v>64</v>
      </c>
      <c r="B9" s="205" t="s">
        <v>11</v>
      </c>
      <c r="C9" s="206" t="s">
        <v>9</v>
      </c>
    </row>
    <row r="10" spans="1:3" ht="15" x14ac:dyDescent="0.3">
      <c r="A10" s="207">
        <v>1</v>
      </c>
      <c r="B10" s="208" t="s">
        <v>57</v>
      </c>
      <c r="C10" s="209">
        <f>'ფორმა N4'!D11+'ფორმა N5'!D9</f>
        <v>1119118.8399999999</v>
      </c>
    </row>
    <row r="11" spans="1:3" ht="15" x14ac:dyDescent="0.3">
      <c r="A11" s="210">
        <v>1.1000000000000001</v>
      </c>
      <c r="B11" s="208" t="s">
        <v>418</v>
      </c>
      <c r="C11" s="211">
        <f>'ფორმა N4'!D39+'ფორმა N5'!D37</f>
        <v>88910.75</v>
      </c>
    </row>
    <row r="12" spans="1:3" ht="15" x14ac:dyDescent="0.3">
      <c r="A12" s="212" t="s">
        <v>30</v>
      </c>
      <c r="B12" s="208" t="s">
        <v>419</v>
      </c>
      <c r="C12" s="211">
        <f>'ფორმა N4'!D40+'ფორმა N5'!D38</f>
        <v>0</v>
      </c>
    </row>
    <row r="13" spans="1:3" ht="15" x14ac:dyDescent="0.3">
      <c r="A13" s="210">
        <v>1.2</v>
      </c>
      <c r="B13" s="208" t="s">
        <v>58</v>
      </c>
      <c r="C13" s="211">
        <f>'ფორმა N4'!D12+'ფორმა N5'!D10</f>
        <v>632752.84</v>
      </c>
    </row>
    <row r="14" spans="1:3" ht="15" x14ac:dyDescent="0.3">
      <c r="A14" s="210">
        <v>1.3</v>
      </c>
      <c r="B14" s="208" t="s">
        <v>413</v>
      </c>
      <c r="C14" s="211">
        <f>'ფორმა N4'!D17+'ფორმა N5'!D15</f>
        <v>2627.85</v>
      </c>
    </row>
    <row r="15" spans="1:3" ht="15" x14ac:dyDescent="0.2">
      <c r="A15" s="752"/>
      <c r="B15" s="752"/>
      <c r="C15" s="752"/>
    </row>
    <row r="16" spans="1:3" ht="30" customHeight="1" x14ac:dyDescent="0.2">
      <c r="A16" s="205" t="s">
        <v>64</v>
      </c>
      <c r="B16" s="205" t="s">
        <v>230</v>
      </c>
      <c r="C16" s="206" t="s">
        <v>67</v>
      </c>
    </row>
    <row r="17" spans="1:3" ht="15" x14ac:dyDescent="0.3">
      <c r="A17" s="207">
        <v>2</v>
      </c>
      <c r="B17" s="208" t="s">
        <v>420</v>
      </c>
      <c r="C17" s="495">
        <f>'ფორმა N2'!D9+'ფორმა N3'!D9</f>
        <v>1130368</v>
      </c>
    </row>
    <row r="18" spans="1:3" ht="15" x14ac:dyDescent="0.3">
      <c r="A18" s="213">
        <v>2.1</v>
      </c>
      <c r="B18" s="208" t="s">
        <v>421</v>
      </c>
      <c r="C18" s="208">
        <f>'ფორმა N2'!D17+'ფორმა N3'!D17</f>
        <v>864930</v>
      </c>
    </row>
    <row r="19" spans="1:3" ht="15" x14ac:dyDescent="0.3">
      <c r="A19" s="213">
        <v>2.2000000000000002</v>
      </c>
      <c r="B19" s="208" t="s">
        <v>422</v>
      </c>
      <c r="C19" s="208">
        <f>'ფორმა N2'!D18+'ფორმა N3'!D18</f>
        <v>259479</v>
      </c>
    </row>
    <row r="20" spans="1:3" ht="15" x14ac:dyDescent="0.3">
      <c r="A20" s="213">
        <v>2.2999999999999998</v>
      </c>
      <c r="B20" s="208" t="s">
        <v>423</v>
      </c>
      <c r="C20" s="214">
        <f>SUM(C21:C25)</f>
        <v>81805</v>
      </c>
    </row>
    <row r="21" spans="1:3" ht="15" x14ac:dyDescent="0.3">
      <c r="A21" s="212" t="s">
        <v>424</v>
      </c>
      <c r="B21" s="215" t="s">
        <v>425</v>
      </c>
      <c r="C21" s="208">
        <f>'ფორმა N2'!D13+'ფორმა N3'!D13</f>
        <v>5905</v>
      </c>
    </row>
    <row r="22" spans="1:3" ht="15" x14ac:dyDescent="0.3">
      <c r="A22" s="212" t="s">
        <v>426</v>
      </c>
      <c r="B22" s="215" t="s">
        <v>427</v>
      </c>
      <c r="C22" s="208">
        <f>'ფორმა N2'!C27+'ფორმა N3'!C27</f>
        <v>75900</v>
      </c>
    </row>
    <row r="23" spans="1:3" ht="15" x14ac:dyDescent="0.3">
      <c r="A23" s="212" t="s">
        <v>428</v>
      </c>
      <c r="B23" s="215" t="s">
        <v>429</v>
      </c>
      <c r="C23" s="208">
        <f>'ფორმა N2'!D14+'ფორმა N3'!D14</f>
        <v>0</v>
      </c>
    </row>
    <row r="24" spans="1:3" ht="15" x14ac:dyDescent="0.3">
      <c r="A24" s="212" t="s">
        <v>430</v>
      </c>
      <c r="B24" s="215" t="s">
        <v>431</v>
      </c>
      <c r="C24" s="208">
        <f>'ფორმა N2'!C31+'ფორმა N3'!C31</f>
        <v>0</v>
      </c>
    </row>
    <row r="25" spans="1:3" ht="15" x14ac:dyDescent="0.3">
      <c r="A25" s="212" t="s">
        <v>432</v>
      </c>
      <c r="B25" s="215" t="s">
        <v>433</v>
      </c>
      <c r="C25" s="208">
        <f>'ფორმა N2'!D11+'ფორმა N3'!D11</f>
        <v>0</v>
      </c>
    </row>
    <row r="26" spans="1:3" ht="15" x14ac:dyDescent="0.3">
      <c r="A26" s="216"/>
      <c r="B26" s="217"/>
      <c r="C26" s="218"/>
    </row>
    <row r="27" spans="1:3" ht="15" x14ac:dyDescent="0.3">
      <c r="A27" s="216"/>
      <c r="B27" s="217"/>
      <c r="C27" s="218"/>
    </row>
    <row r="28" spans="1:3" ht="15" x14ac:dyDescent="0.3">
      <c r="A28" s="19"/>
      <c r="B28" s="19"/>
      <c r="C28" s="19"/>
    </row>
    <row r="29" spans="1:3" ht="15" x14ac:dyDescent="0.3">
      <c r="A29" s="144" t="s">
        <v>93</v>
      </c>
      <c r="B29" s="19"/>
      <c r="C29" s="19"/>
    </row>
    <row r="30" spans="1:3" ht="15" x14ac:dyDescent="0.3">
      <c r="A30" s="19"/>
      <c r="B30" s="19"/>
      <c r="C30" s="19"/>
    </row>
    <row r="31" spans="1:3" ht="15" x14ac:dyDescent="0.3">
      <c r="A31" s="19"/>
      <c r="B31" s="19"/>
      <c r="C31" s="19"/>
    </row>
    <row r="32" spans="1:3" ht="15" x14ac:dyDescent="0.3">
      <c r="B32" s="144" t="s">
        <v>251</v>
      </c>
      <c r="C32" s="19"/>
    </row>
    <row r="33" spans="2:3" ht="15" x14ac:dyDescent="0.3">
      <c r="B33" s="19" t="s">
        <v>250</v>
      </c>
      <c r="C33" s="19"/>
    </row>
    <row r="34" spans="2:3" x14ac:dyDescent="0.2">
      <c r="B34" s="219"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4">
        <v>40907</v>
      </c>
      <c r="C2" t="s">
        <v>184</v>
      </c>
      <c r="E2" t="s">
        <v>212</v>
      </c>
      <c r="G2" s="55" t="s">
        <v>218</v>
      </c>
    </row>
    <row r="3" spans="1:7" ht="15" x14ac:dyDescent="0.2">
      <c r="A3" s="54">
        <v>40908</v>
      </c>
      <c r="C3" t="s">
        <v>185</v>
      </c>
      <c r="E3" t="s">
        <v>213</v>
      </c>
      <c r="G3" s="55" t="s">
        <v>219</v>
      </c>
    </row>
    <row r="4" spans="1:7" ht="15" x14ac:dyDescent="0.2">
      <c r="A4" s="54">
        <v>40909</v>
      </c>
      <c r="C4" t="s">
        <v>186</v>
      </c>
      <c r="E4" t="s">
        <v>214</v>
      </c>
      <c r="G4" s="55" t="s">
        <v>220</v>
      </c>
    </row>
    <row r="5" spans="1:7" x14ac:dyDescent="0.2">
      <c r="A5" s="54">
        <v>40910</v>
      </c>
      <c r="C5" t="s">
        <v>187</v>
      </c>
      <c r="E5" t="s">
        <v>215</v>
      </c>
    </row>
    <row r="6" spans="1:7" x14ac:dyDescent="0.2">
      <c r="A6" s="54">
        <v>40911</v>
      </c>
      <c r="C6" t="s">
        <v>188</v>
      </c>
    </row>
    <row r="7" spans="1:7" x14ac:dyDescent="0.2">
      <c r="A7" s="54">
        <v>40912</v>
      </c>
      <c r="C7" t="s">
        <v>189</v>
      </c>
    </row>
    <row r="8" spans="1:7" x14ac:dyDescent="0.2">
      <c r="A8" s="54">
        <v>40913</v>
      </c>
      <c r="C8" t="s">
        <v>190</v>
      </c>
    </row>
    <row r="9" spans="1:7" x14ac:dyDescent="0.2">
      <c r="A9" s="54">
        <v>40914</v>
      </c>
      <c r="C9" t="s">
        <v>191</v>
      </c>
    </row>
    <row r="10" spans="1:7" x14ac:dyDescent="0.2">
      <c r="A10" s="54">
        <v>40915</v>
      </c>
      <c r="C10" t="s">
        <v>192</v>
      </c>
    </row>
    <row r="11" spans="1:7" x14ac:dyDescent="0.2">
      <c r="A11" s="54">
        <v>40916</v>
      </c>
      <c r="C11" t="s">
        <v>193</v>
      </c>
    </row>
    <row r="12" spans="1:7" x14ac:dyDescent="0.2">
      <c r="A12" s="54">
        <v>40917</v>
      </c>
      <c r="C12" t="s">
        <v>194</v>
      </c>
    </row>
    <row r="13" spans="1:7" x14ac:dyDescent="0.2">
      <c r="A13" s="54">
        <v>40918</v>
      </c>
      <c r="C13" t="s">
        <v>195</v>
      </c>
    </row>
    <row r="14" spans="1:7" x14ac:dyDescent="0.2">
      <c r="A14" s="54">
        <v>40919</v>
      </c>
      <c r="C14" t="s">
        <v>196</v>
      </c>
    </row>
    <row r="15" spans="1:7" x14ac:dyDescent="0.2">
      <c r="A15" s="54">
        <v>40920</v>
      </c>
      <c r="C15" t="s">
        <v>197</v>
      </c>
    </row>
    <row r="16" spans="1:7" x14ac:dyDescent="0.2">
      <c r="A16" s="54">
        <v>40921</v>
      </c>
      <c r="C16" t="s">
        <v>198</v>
      </c>
    </row>
    <row r="17" spans="1:3" x14ac:dyDescent="0.2">
      <c r="A17" s="54">
        <v>40922</v>
      </c>
      <c r="C17" t="s">
        <v>199</v>
      </c>
    </row>
    <row r="18" spans="1:3" x14ac:dyDescent="0.2">
      <c r="A18" s="54">
        <v>40923</v>
      </c>
      <c r="C18" t="s">
        <v>200</v>
      </c>
    </row>
    <row r="19" spans="1:3" x14ac:dyDescent="0.2">
      <c r="A19" s="54">
        <v>40924</v>
      </c>
      <c r="C19" t="s">
        <v>201</v>
      </c>
    </row>
    <row r="20" spans="1:3" x14ac:dyDescent="0.2">
      <c r="A20" s="54">
        <v>40925</v>
      </c>
      <c r="C20" t="s">
        <v>202</v>
      </c>
    </row>
    <row r="21" spans="1:3" x14ac:dyDescent="0.2">
      <c r="A21" s="54">
        <v>40926</v>
      </c>
    </row>
    <row r="22" spans="1:3" x14ac:dyDescent="0.2">
      <c r="A22" s="54">
        <v>40927</v>
      </c>
    </row>
    <row r="23" spans="1:3" x14ac:dyDescent="0.2">
      <c r="A23" s="54">
        <v>40928</v>
      </c>
    </row>
    <row r="24" spans="1:3" x14ac:dyDescent="0.2">
      <c r="A24" s="54">
        <v>40929</v>
      </c>
    </row>
    <row r="25" spans="1:3" x14ac:dyDescent="0.2">
      <c r="A25" s="54">
        <v>40930</v>
      </c>
    </row>
    <row r="26" spans="1:3" x14ac:dyDescent="0.2">
      <c r="A26" s="54">
        <v>40931</v>
      </c>
    </row>
    <row r="27" spans="1:3" x14ac:dyDescent="0.2">
      <c r="A27" s="54">
        <v>40932</v>
      </c>
    </row>
    <row r="28" spans="1:3" x14ac:dyDescent="0.2">
      <c r="A28" s="54">
        <v>40933</v>
      </c>
    </row>
    <row r="29" spans="1:3" x14ac:dyDescent="0.2">
      <c r="A29" s="54">
        <v>40934</v>
      </c>
    </row>
    <row r="30" spans="1:3" x14ac:dyDescent="0.2">
      <c r="A30" s="54">
        <v>40935</v>
      </c>
    </row>
    <row r="31" spans="1:3" x14ac:dyDescent="0.2">
      <c r="A31" s="54">
        <v>40936</v>
      </c>
    </row>
    <row r="32" spans="1:3" x14ac:dyDescent="0.2">
      <c r="A32" s="54">
        <v>40937</v>
      </c>
    </row>
    <row r="33" spans="1:1" x14ac:dyDescent="0.2">
      <c r="A33" s="54">
        <v>40938</v>
      </c>
    </row>
    <row r="34" spans="1:1" x14ac:dyDescent="0.2">
      <c r="A34" s="54">
        <v>40939</v>
      </c>
    </row>
    <row r="35" spans="1:1" x14ac:dyDescent="0.2">
      <c r="A35" s="54">
        <v>40941</v>
      </c>
    </row>
    <row r="36" spans="1:1" x14ac:dyDescent="0.2">
      <c r="A36" s="54">
        <v>40942</v>
      </c>
    </row>
    <row r="37" spans="1:1" x14ac:dyDescent="0.2">
      <c r="A37" s="54">
        <v>40943</v>
      </c>
    </row>
    <row r="38" spans="1:1" x14ac:dyDescent="0.2">
      <c r="A38" s="54">
        <v>40944</v>
      </c>
    </row>
    <row r="39" spans="1:1" x14ac:dyDescent="0.2">
      <c r="A39" s="54">
        <v>40945</v>
      </c>
    </row>
    <row r="40" spans="1:1" x14ac:dyDescent="0.2">
      <c r="A40" s="54">
        <v>40946</v>
      </c>
    </row>
    <row r="41" spans="1:1" x14ac:dyDescent="0.2">
      <c r="A41" s="54">
        <v>40947</v>
      </c>
    </row>
    <row r="42" spans="1:1" x14ac:dyDescent="0.2">
      <c r="A42" s="54">
        <v>40948</v>
      </c>
    </row>
    <row r="43" spans="1:1" x14ac:dyDescent="0.2">
      <c r="A43" s="54">
        <v>40949</v>
      </c>
    </row>
    <row r="44" spans="1:1" x14ac:dyDescent="0.2">
      <c r="A44" s="54">
        <v>40950</v>
      </c>
    </row>
    <row r="45" spans="1:1" x14ac:dyDescent="0.2">
      <c r="A45" s="54">
        <v>40951</v>
      </c>
    </row>
    <row r="46" spans="1:1" x14ac:dyDescent="0.2">
      <c r="A46" s="54">
        <v>40952</v>
      </c>
    </row>
    <row r="47" spans="1:1" x14ac:dyDescent="0.2">
      <c r="A47" s="54">
        <v>40953</v>
      </c>
    </row>
    <row r="48" spans="1:1" x14ac:dyDescent="0.2">
      <c r="A48" s="54">
        <v>40954</v>
      </c>
    </row>
    <row r="49" spans="1:1" x14ac:dyDescent="0.2">
      <c r="A49" s="54">
        <v>40955</v>
      </c>
    </row>
    <row r="50" spans="1:1" x14ac:dyDescent="0.2">
      <c r="A50" s="54">
        <v>40956</v>
      </c>
    </row>
    <row r="51" spans="1:1" x14ac:dyDescent="0.2">
      <c r="A51" s="54">
        <v>40957</v>
      </c>
    </row>
    <row r="52" spans="1:1" x14ac:dyDescent="0.2">
      <c r="A52" s="54">
        <v>40958</v>
      </c>
    </row>
    <row r="53" spans="1:1" x14ac:dyDescent="0.2">
      <c r="A53" s="54">
        <v>40959</v>
      </c>
    </row>
    <row r="54" spans="1:1" x14ac:dyDescent="0.2">
      <c r="A54" s="54">
        <v>40960</v>
      </c>
    </row>
    <row r="55" spans="1:1" x14ac:dyDescent="0.2">
      <c r="A55" s="54">
        <v>40961</v>
      </c>
    </row>
    <row r="56" spans="1:1" x14ac:dyDescent="0.2">
      <c r="A56" s="54">
        <v>40962</v>
      </c>
    </row>
    <row r="57" spans="1:1" x14ac:dyDescent="0.2">
      <c r="A57" s="54">
        <v>40963</v>
      </c>
    </row>
    <row r="58" spans="1:1" x14ac:dyDescent="0.2">
      <c r="A58" s="54">
        <v>40964</v>
      </c>
    </row>
    <row r="59" spans="1:1" x14ac:dyDescent="0.2">
      <c r="A59" s="54">
        <v>40965</v>
      </c>
    </row>
    <row r="60" spans="1:1" x14ac:dyDescent="0.2">
      <c r="A60" s="54">
        <v>40966</v>
      </c>
    </row>
    <row r="61" spans="1:1" x14ac:dyDescent="0.2">
      <c r="A61" s="54">
        <v>40967</v>
      </c>
    </row>
    <row r="62" spans="1:1" x14ac:dyDescent="0.2">
      <c r="A62" s="54">
        <v>40968</v>
      </c>
    </row>
    <row r="63" spans="1:1" x14ac:dyDescent="0.2">
      <c r="A63" s="54">
        <v>40969</v>
      </c>
    </row>
    <row r="64" spans="1:1" x14ac:dyDescent="0.2">
      <c r="A64" s="54">
        <v>40970</v>
      </c>
    </row>
    <row r="65" spans="1:1" x14ac:dyDescent="0.2">
      <c r="A65" s="54">
        <v>40971</v>
      </c>
    </row>
    <row r="66" spans="1:1" x14ac:dyDescent="0.2">
      <c r="A66" s="54">
        <v>40972</v>
      </c>
    </row>
    <row r="67" spans="1:1" x14ac:dyDescent="0.2">
      <c r="A67" s="54">
        <v>40973</v>
      </c>
    </row>
    <row r="68" spans="1:1" x14ac:dyDescent="0.2">
      <c r="A68" s="54">
        <v>40974</v>
      </c>
    </row>
    <row r="69" spans="1:1" x14ac:dyDescent="0.2">
      <c r="A69" s="54">
        <v>40975</v>
      </c>
    </row>
    <row r="70" spans="1:1" x14ac:dyDescent="0.2">
      <c r="A70" s="54">
        <v>40976</v>
      </c>
    </row>
    <row r="71" spans="1:1" x14ac:dyDescent="0.2">
      <c r="A71" s="54">
        <v>40977</v>
      </c>
    </row>
    <row r="72" spans="1:1" x14ac:dyDescent="0.2">
      <c r="A72" s="54">
        <v>40978</v>
      </c>
    </row>
    <row r="73" spans="1:1" x14ac:dyDescent="0.2">
      <c r="A73" s="54">
        <v>40979</v>
      </c>
    </row>
    <row r="74" spans="1:1" x14ac:dyDescent="0.2">
      <c r="A74" s="54">
        <v>40980</v>
      </c>
    </row>
    <row r="75" spans="1:1" x14ac:dyDescent="0.2">
      <c r="A75" s="54">
        <v>40981</v>
      </c>
    </row>
    <row r="76" spans="1:1" x14ac:dyDescent="0.2">
      <c r="A76" s="54">
        <v>40982</v>
      </c>
    </row>
    <row r="77" spans="1:1" x14ac:dyDescent="0.2">
      <c r="A77" s="54">
        <v>40983</v>
      </c>
    </row>
    <row r="78" spans="1:1" x14ac:dyDescent="0.2">
      <c r="A78" s="54">
        <v>40984</v>
      </c>
    </row>
    <row r="79" spans="1:1" x14ac:dyDescent="0.2">
      <c r="A79" s="54">
        <v>40985</v>
      </c>
    </row>
    <row r="80" spans="1:1" x14ac:dyDescent="0.2">
      <c r="A80" s="54">
        <v>40986</v>
      </c>
    </row>
    <row r="81" spans="1:1" x14ac:dyDescent="0.2">
      <c r="A81" s="54">
        <v>40987</v>
      </c>
    </row>
    <row r="82" spans="1:1" x14ac:dyDescent="0.2">
      <c r="A82" s="54">
        <v>40988</v>
      </c>
    </row>
    <row r="83" spans="1:1" x14ac:dyDescent="0.2">
      <c r="A83" s="54">
        <v>40989</v>
      </c>
    </row>
    <row r="84" spans="1:1" x14ac:dyDescent="0.2">
      <c r="A84" s="54">
        <v>40990</v>
      </c>
    </row>
    <row r="85" spans="1:1" x14ac:dyDescent="0.2">
      <c r="A85" s="54">
        <v>40991</v>
      </c>
    </row>
    <row r="86" spans="1:1" x14ac:dyDescent="0.2">
      <c r="A86" s="54">
        <v>40992</v>
      </c>
    </row>
    <row r="87" spans="1:1" x14ac:dyDescent="0.2">
      <c r="A87" s="54">
        <v>40993</v>
      </c>
    </row>
    <row r="88" spans="1:1" x14ac:dyDescent="0.2">
      <c r="A88" s="54">
        <v>40994</v>
      </c>
    </row>
    <row r="89" spans="1:1" x14ac:dyDescent="0.2">
      <c r="A89" s="54">
        <v>40995</v>
      </c>
    </row>
    <row r="90" spans="1:1" x14ac:dyDescent="0.2">
      <c r="A90" s="54">
        <v>40996</v>
      </c>
    </row>
    <row r="91" spans="1:1" x14ac:dyDescent="0.2">
      <c r="A91" s="54">
        <v>40997</v>
      </c>
    </row>
    <row r="92" spans="1:1" x14ac:dyDescent="0.2">
      <c r="A92" s="54">
        <v>40998</v>
      </c>
    </row>
    <row r="93" spans="1:1" x14ac:dyDescent="0.2">
      <c r="A93" s="54">
        <v>40999</v>
      </c>
    </row>
    <row r="94" spans="1:1" x14ac:dyDescent="0.2">
      <c r="A94" s="54">
        <v>41000</v>
      </c>
    </row>
    <row r="95" spans="1:1" x14ac:dyDescent="0.2">
      <c r="A95" s="54">
        <v>41001</v>
      </c>
    </row>
    <row r="96" spans="1:1" x14ac:dyDescent="0.2">
      <c r="A96" s="54">
        <v>41002</v>
      </c>
    </row>
    <row r="97" spans="1:1" x14ac:dyDescent="0.2">
      <c r="A97" s="54">
        <v>41003</v>
      </c>
    </row>
    <row r="98" spans="1:1" x14ac:dyDescent="0.2">
      <c r="A98" s="54">
        <v>41004</v>
      </c>
    </row>
    <row r="99" spans="1:1" x14ac:dyDescent="0.2">
      <c r="A99" s="54">
        <v>41005</v>
      </c>
    </row>
    <row r="100" spans="1:1" x14ac:dyDescent="0.2">
      <c r="A100" s="54">
        <v>41006</v>
      </c>
    </row>
    <row r="101" spans="1:1" x14ac:dyDescent="0.2">
      <c r="A101" s="54">
        <v>41007</v>
      </c>
    </row>
    <row r="102" spans="1:1" x14ac:dyDescent="0.2">
      <c r="A102" s="54">
        <v>41008</v>
      </c>
    </row>
    <row r="103" spans="1:1" x14ac:dyDescent="0.2">
      <c r="A103" s="54">
        <v>41009</v>
      </c>
    </row>
    <row r="104" spans="1:1" x14ac:dyDescent="0.2">
      <c r="A104" s="54">
        <v>41010</v>
      </c>
    </row>
    <row r="105" spans="1:1" x14ac:dyDescent="0.2">
      <c r="A105" s="54">
        <v>41011</v>
      </c>
    </row>
    <row r="106" spans="1:1" x14ac:dyDescent="0.2">
      <c r="A106" s="54">
        <v>41012</v>
      </c>
    </row>
    <row r="107" spans="1:1" x14ac:dyDescent="0.2">
      <c r="A107" s="54">
        <v>41013</v>
      </c>
    </row>
    <row r="108" spans="1:1" x14ac:dyDescent="0.2">
      <c r="A108" s="54">
        <v>41014</v>
      </c>
    </row>
    <row r="109" spans="1:1" x14ac:dyDescent="0.2">
      <c r="A109" s="54">
        <v>41015</v>
      </c>
    </row>
    <row r="110" spans="1:1" x14ac:dyDescent="0.2">
      <c r="A110" s="54">
        <v>41016</v>
      </c>
    </row>
    <row r="111" spans="1:1" x14ac:dyDescent="0.2">
      <c r="A111" s="54">
        <v>41017</v>
      </c>
    </row>
    <row r="112" spans="1:1" x14ac:dyDescent="0.2">
      <c r="A112" s="54">
        <v>41018</v>
      </c>
    </row>
    <row r="113" spans="1:1" x14ac:dyDescent="0.2">
      <c r="A113" s="54">
        <v>41019</v>
      </c>
    </row>
    <row r="114" spans="1:1" x14ac:dyDescent="0.2">
      <c r="A114" s="54">
        <v>41020</v>
      </c>
    </row>
    <row r="115" spans="1:1" x14ac:dyDescent="0.2">
      <c r="A115" s="54">
        <v>41021</v>
      </c>
    </row>
    <row r="116" spans="1:1" x14ac:dyDescent="0.2">
      <c r="A116" s="54">
        <v>41022</v>
      </c>
    </row>
    <row r="117" spans="1:1" x14ac:dyDescent="0.2">
      <c r="A117" s="54">
        <v>41023</v>
      </c>
    </row>
    <row r="118" spans="1:1" x14ac:dyDescent="0.2">
      <c r="A118" s="54">
        <v>41024</v>
      </c>
    </row>
    <row r="119" spans="1:1" x14ac:dyDescent="0.2">
      <c r="A119" s="54">
        <v>41025</v>
      </c>
    </row>
    <row r="120" spans="1:1" x14ac:dyDescent="0.2">
      <c r="A120" s="54">
        <v>41026</v>
      </c>
    </row>
    <row r="121" spans="1:1" x14ac:dyDescent="0.2">
      <c r="A121" s="54">
        <v>41027</v>
      </c>
    </row>
    <row r="122" spans="1:1" x14ac:dyDescent="0.2">
      <c r="A122" s="54">
        <v>41028</v>
      </c>
    </row>
    <row r="123" spans="1:1" x14ac:dyDescent="0.2">
      <c r="A123" s="54">
        <v>41029</v>
      </c>
    </row>
    <row r="124" spans="1:1" x14ac:dyDescent="0.2">
      <c r="A124" s="54">
        <v>41030</v>
      </c>
    </row>
    <row r="125" spans="1:1" x14ac:dyDescent="0.2">
      <c r="A125" s="54">
        <v>41031</v>
      </c>
    </row>
    <row r="126" spans="1:1" x14ac:dyDescent="0.2">
      <c r="A126" s="54">
        <v>41032</v>
      </c>
    </row>
    <row r="127" spans="1:1" x14ac:dyDescent="0.2">
      <c r="A127" s="54">
        <v>41033</v>
      </c>
    </row>
    <row r="128" spans="1:1" x14ac:dyDescent="0.2">
      <c r="A128" s="54">
        <v>41034</v>
      </c>
    </row>
    <row r="129" spans="1:1" x14ac:dyDescent="0.2">
      <c r="A129" s="54">
        <v>41035</v>
      </c>
    </row>
    <row r="130" spans="1:1" x14ac:dyDescent="0.2">
      <c r="A130" s="54">
        <v>41036</v>
      </c>
    </row>
    <row r="131" spans="1:1" x14ac:dyDescent="0.2">
      <c r="A131" s="54">
        <v>41037</v>
      </c>
    </row>
    <row r="132" spans="1:1" x14ac:dyDescent="0.2">
      <c r="A132" s="54">
        <v>41038</v>
      </c>
    </row>
    <row r="133" spans="1:1" x14ac:dyDescent="0.2">
      <c r="A133" s="54">
        <v>41039</v>
      </c>
    </row>
    <row r="134" spans="1:1" x14ac:dyDescent="0.2">
      <c r="A134" s="54">
        <v>41040</v>
      </c>
    </row>
    <row r="135" spans="1:1" x14ac:dyDescent="0.2">
      <c r="A135" s="54">
        <v>41041</v>
      </c>
    </row>
    <row r="136" spans="1:1" x14ac:dyDescent="0.2">
      <c r="A136" s="54">
        <v>41042</v>
      </c>
    </row>
    <row r="137" spans="1:1" x14ac:dyDescent="0.2">
      <c r="A137" s="54">
        <v>41043</v>
      </c>
    </row>
    <row r="138" spans="1:1" x14ac:dyDescent="0.2">
      <c r="A138" s="54">
        <v>41044</v>
      </c>
    </row>
    <row r="139" spans="1:1" x14ac:dyDescent="0.2">
      <c r="A139" s="54">
        <v>41045</v>
      </c>
    </row>
    <row r="140" spans="1:1" x14ac:dyDescent="0.2">
      <c r="A140" s="54">
        <v>41046</v>
      </c>
    </row>
    <row r="141" spans="1:1" x14ac:dyDescent="0.2">
      <c r="A141" s="54">
        <v>41047</v>
      </c>
    </row>
    <row r="142" spans="1:1" x14ac:dyDescent="0.2">
      <c r="A142" s="54">
        <v>41048</v>
      </c>
    </row>
    <row r="143" spans="1:1" x14ac:dyDescent="0.2">
      <c r="A143" s="54">
        <v>41049</v>
      </c>
    </row>
    <row r="144" spans="1:1" x14ac:dyDescent="0.2">
      <c r="A144" s="54">
        <v>41050</v>
      </c>
    </row>
    <row r="145" spans="1:1" x14ac:dyDescent="0.2">
      <c r="A145" s="54">
        <v>41051</v>
      </c>
    </row>
    <row r="146" spans="1:1" x14ac:dyDescent="0.2">
      <c r="A146" s="54">
        <v>41052</v>
      </c>
    </row>
    <row r="147" spans="1:1" x14ac:dyDescent="0.2">
      <c r="A147" s="54">
        <v>41053</v>
      </c>
    </row>
    <row r="148" spans="1:1" x14ac:dyDescent="0.2">
      <c r="A148" s="54">
        <v>41054</v>
      </c>
    </row>
    <row r="149" spans="1:1" x14ac:dyDescent="0.2">
      <c r="A149" s="54">
        <v>41055</v>
      </c>
    </row>
    <row r="150" spans="1:1" x14ac:dyDescent="0.2">
      <c r="A150" s="54">
        <v>41056</v>
      </c>
    </row>
    <row r="151" spans="1:1" x14ac:dyDescent="0.2">
      <c r="A151" s="54">
        <v>41057</v>
      </c>
    </row>
    <row r="152" spans="1:1" x14ac:dyDescent="0.2">
      <c r="A152" s="54">
        <v>41058</v>
      </c>
    </row>
    <row r="153" spans="1:1" x14ac:dyDescent="0.2">
      <c r="A153" s="54">
        <v>41059</v>
      </c>
    </row>
    <row r="154" spans="1:1" x14ac:dyDescent="0.2">
      <c r="A154" s="54">
        <v>41060</v>
      </c>
    </row>
    <row r="155" spans="1:1" x14ac:dyDescent="0.2">
      <c r="A155" s="54">
        <v>41061</v>
      </c>
    </row>
    <row r="156" spans="1:1" x14ac:dyDescent="0.2">
      <c r="A156" s="54">
        <v>41062</v>
      </c>
    </row>
    <row r="157" spans="1:1" x14ac:dyDescent="0.2">
      <c r="A157" s="54">
        <v>41063</v>
      </c>
    </row>
    <row r="158" spans="1:1" x14ac:dyDescent="0.2">
      <c r="A158" s="54">
        <v>41064</v>
      </c>
    </row>
    <row r="159" spans="1:1" x14ac:dyDescent="0.2">
      <c r="A159" s="54">
        <v>41065</v>
      </c>
    </row>
    <row r="160" spans="1:1" x14ac:dyDescent="0.2">
      <c r="A160" s="54">
        <v>41066</v>
      </c>
    </row>
    <row r="161" spans="1:1" x14ac:dyDescent="0.2">
      <c r="A161" s="54">
        <v>41067</v>
      </c>
    </row>
    <row r="162" spans="1:1" x14ac:dyDescent="0.2">
      <c r="A162" s="54">
        <v>41068</v>
      </c>
    </row>
    <row r="163" spans="1:1" x14ac:dyDescent="0.2">
      <c r="A163" s="54">
        <v>41069</v>
      </c>
    </row>
    <row r="164" spans="1:1" x14ac:dyDescent="0.2">
      <c r="A164" s="54">
        <v>41070</v>
      </c>
    </row>
    <row r="165" spans="1:1" x14ac:dyDescent="0.2">
      <c r="A165" s="54">
        <v>41071</v>
      </c>
    </row>
    <row r="166" spans="1:1" x14ac:dyDescent="0.2">
      <c r="A166" s="54">
        <v>41072</v>
      </c>
    </row>
    <row r="167" spans="1:1" x14ac:dyDescent="0.2">
      <c r="A167" s="54">
        <v>41073</v>
      </c>
    </row>
    <row r="168" spans="1:1" x14ac:dyDescent="0.2">
      <c r="A168" s="54">
        <v>41074</v>
      </c>
    </row>
    <row r="169" spans="1:1" x14ac:dyDescent="0.2">
      <c r="A169" s="54">
        <v>41075</v>
      </c>
    </row>
    <row r="170" spans="1:1" x14ac:dyDescent="0.2">
      <c r="A170" s="54">
        <v>41076</v>
      </c>
    </row>
    <row r="171" spans="1:1" x14ac:dyDescent="0.2">
      <c r="A171" s="54">
        <v>41077</v>
      </c>
    </row>
    <row r="172" spans="1:1" x14ac:dyDescent="0.2">
      <c r="A172" s="54">
        <v>41078</v>
      </c>
    </row>
    <row r="173" spans="1:1" x14ac:dyDescent="0.2">
      <c r="A173" s="54">
        <v>41079</v>
      </c>
    </row>
    <row r="174" spans="1:1" x14ac:dyDescent="0.2">
      <c r="A174" s="54">
        <v>41080</v>
      </c>
    </row>
    <row r="175" spans="1:1" x14ac:dyDescent="0.2">
      <c r="A175" s="54">
        <v>41081</v>
      </c>
    </row>
    <row r="176" spans="1:1" x14ac:dyDescent="0.2">
      <c r="A176" s="54">
        <v>41082</v>
      </c>
    </row>
    <row r="177" spans="1:1" x14ac:dyDescent="0.2">
      <c r="A177" s="54">
        <v>41083</v>
      </c>
    </row>
    <row r="178" spans="1:1" x14ac:dyDescent="0.2">
      <c r="A178" s="54">
        <v>41084</v>
      </c>
    </row>
    <row r="179" spans="1:1" x14ac:dyDescent="0.2">
      <c r="A179" s="54">
        <v>41085</v>
      </c>
    </row>
    <row r="180" spans="1:1" x14ac:dyDescent="0.2">
      <c r="A180" s="54">
        <v>41086</v>
      </c>
    </row>
    <row r="181" spans="1:1" x14ac:dyDescent="0.2">
      <c r="A181" s="54">
        <v>41087</v>
      </c>
    </row>
    <row r="182" spans="1:1" x14ac:dyDescent="0.2">
      <c r="A182" s="54">
        <v>41088</v>
      </c>
    </row>
    <row r="183" spans="1:1" x14ac:dyDescent="0.2">
      <c r="A183" s="54">
        <v>41089</v>
      </c>
    </row>
    <row r="184" spans="1:1" x14ac:dyDescent="0.2">
      <c r="A184" s="54">
        <v>41090</v>
      </c>
    </row>
    <row r="185" spans="1:1" x14ac:dyDescent="0.2">
      <c r="A185" s="54">
        <v>41091</v>
      </c>
    </row>
    <row r="186" spans="1:1" x14ac:dyDescent="0.2">
      <c r="A186" s="54">
        <v>41092</v>
      </c>
    </row>
    <row r="187" spans="1:1" x14ac:dyDescent="0.2">
      <c r="A187" s="54">
        <v>41093</v>
      </c>
    </row>
    <row r="188" spans="1:1" x14ac:dyDescent="0.2">
      <c r="A188" s="54">
        <v>41094</v>
      </c>
    </row>
    <row r="189" spans="1:1" x14ac:dyDescent="0.2">
      <c r="A189" s="54">
        <v>41095</v>
      </c>
    </row>
    <row r="190" spans="1:1" x14ac:dyDescent="0.2">
      <c r="A190" s="54">
        <v>41096</v>
      </c>
    </row>
    <row r="191" spans="1:1" x14ac:dyDescent="0.2">
      <c r="A191" s="54">
        <v>41097</v>
      </c>
    </row>
    <row r="192" spans="1:1" x14ac:dyDescent="0.2">
      <c r="A192" s="54">
        <v>41098</v>
      </c>
    </row>
    <row r="193" spans="1:1" x14ac:dyDescent="0.2">
      <c r="A193" s="54">
        <v>41099</v>
      </c>
    </row>
    <row r="194" spans="1:1" x14ac:dyDescent="0.2">
      <c r="A194" s="54">
        <v>41100</v>
      </c>
    </row>
    <row r="195" spans="1:1" x14ac:dyDescent="0.2">
      <c r="A195" s="54">
        <v>41101</v>
      </c>
    </row>
    <row r="196" spans="1:1" x14ac:dyDescent="0.2">
      <c r="A196" s="54">
        <v>41102</v>
      </c>
    </row>
    <row r="197" spans="1:1" x14ac:dyDescent="0.2">
      <c r="A197" s="54">
        <v>41103</v>
      </c>
    </row>
    <row r="198" spans="1:1" x14ac:dyDescent="0.2">
      <c r="A198" s="54">
        <v>41104</v>
      </c>
    </row>
    <row r="199" spans="1:1" x14ac:dyDescent="0.2">
      <c r="A199" s="54">
        <v>41105</v>
      </c>
    </row>
    <row r="200" spans="1:1" x14ac:dyDescent="0.2">
      <c r="A200" s="54">
        <v>41106</v>
      </c>
    </row>
    <row r="201" spans="1:1" x14ac:dyDescent="0.2">
      <c r="A201" s="54">
        <v>41107</v>
      </c>
    </row>
    <row r="202" spans="1:1" x14ac:dyDescent="0.2">
      <c r="A202" s="54">
        <v>41108</v>
      </c>
    </row>
    <row r="203" spans="1:1" x14ac:dyDescent="0.2">
      <c r="A203" s="54">
        <v>41109</v>
      </c>
    </row>
    <row r="204" spans="1:1" x14ac:dyDescent="0.2">
      <c r="A204" s="54">
        <v>41110</v>
      </c>
    </row>
    <row r="205" spans="1:1" x14ac:dyDescent="0.2">
      <c r="A205" s="54">
        <v>41111</v>
      </c>
    </row>
    <row r="206" spans="1:1" x14ac:dyDescent="0.2">
      <c r="A206" s="54">
        <v>41112</v>
      </c>
    </row>
    <row r="207" spans="1:1" x14ac:dyDescent="0.2">
      <c r="A207" s="54">
        <v>41113</v>
      </c>
    </row>
    <row r="208" spans="1:1" x14ac:dyDescent="0.2">
      <c r="A208" s="54">
        <v>41114</v>
      </c>
    </row>
    <row r="209" spans="1:1" x14ac:dyDescent="0.2">
      <c r="A209" s="54">
        <v>41115</v>
      </c>
    </row>
    <row r="210" spans="1:1" x14ac:dyDescent="0.2">
      <c r="A210" s="54">
        <v>41116</v>
      </c>
    </row>
    <row r="211" spans="1:1" x14ac:dyDescent="0.2">
      <c r="A211" s="54">
        <v>41117</v>
      </c>
    </row>
    <row r="212" spans="1:1" x14ac:dyDescent="0.2">
      <c r="A212" s="54">
        <v>41118</v>
      </c>
    </row>
    <row r="213" spans="1:1" x14ac:dyDescent="0.2">
      <c r="A213" s="54">
        <v>41119</v>
      </c>
    </row>
    <row r="214" spans="1:1" x14ac:dyDescent="0.2">
      <c r="A214" s="54">
        <v>41120</v>
      </c>
    </row>
    <row r="215" spans="1:1" x14ac:dyDescent="0.2">
      <c r="A215" s="54">
        <v>41121</v>
      </c>
    </row>
    <row r="216" spans="1:1" x14ac:dyDescent="0.2">
      <c r="A216" s="54">
        <v>41122</v>
      </c>
    </row>
    <row r="217" spans="1:1" x14ac:dyDescent="0.2">
      <c r="A217" s="54">
        <v>41123</v>
      </c>
    </row>
    <row r="218" spans="1:1" x14ac:dyDescent="0.2">
      <c r="A218" s="54">
        <v>41124</v>
      </c>
    </row>
    <row r="219" spans="1:1" x14ac:dyDescent="0.2">
      <c r="A219" s="54">
        <v>41125</v>
      </c>
    </row>
    <row r="220" spans="1:1" x14ac:dyDescent="0.2">
      <c r="A220" s="54">
        <v>41126</v>
      </c>
    </row>
    <row r="221" spans="1:1" x14ac:dyDescent="0.2">
      <c r="A221" s="54">
        <v>41127</v>
      </c>
    </row>
    <row r="222" spans="1:1" x14ac:dyDescent="0.2">
      <c r="A222" s="54">
        <v>41128</v>
      </c>
    </row>
    <row r="223" spans="1:1" x14ac:dyDescent="0.2">
      <c r="A223" s="54">
        <v>41129</v>
      </c>
    </row>
    <row r="224" spans="1:1" x14ac:dyDescent="0.2">
      <c r="A224" s="54">
        <v>41130</v>
      </c>
    </row>
    <row r="225" spans="1:1" x14ac:dyDescent="0.2">
      <c r="A225" s="54">
        <v>41131</v>
      </c>
    </row>
    <row r="226" spans="1:1" x14ac:dyDescent="0.2">
      <c r="A226" s="54">
        <v>41132</v>
      </c>
    </row>
    <row r="227" spans="1:1" x14ac:dyDescent="0.2">
      <c r="A227" s="54">
        <v>41133</v>
      </c>
    </row>
    <row r="228" spans="1:1" x14ac:dyDescent="0.2">
      <c r="A228" s="54">
        <v>41134</v>
      </c>
    </row>
    <row r="229" spans="1:1" x14ac:dyDescent="0.2">
      <c r="A229" s="54">
        <v>41135</v>
      </c>
    </row>
    <row r="230" spans="1:1" x14ac:dyDescent="0.2">
      <c r="A230" s="54">
        <v>41136</v>
      </c>
    </row>
    <row r="231" spans="1:1" x14ac:dyDescent="0.2">
      <c r="A231" s="54">
        <v>41137</v>
      </c>
    </row>
    <row r="232" spans="1:1" x14ac:dyDescent="0.2">
      <c r="A232" s="54">
        <v>41138</v>
      </c>
    </row>
    <row r="233" spans="1:1" x14ac:dyDescent="0.2">
      <c r="A233" s="54">
        <v>41139</v>
      </c>
    </row>
    <row r="234" spans="1:1" x14ac:dyDescent="0.2">
      <c r="A234" s="54">
        <v>41140</v>
      </c>
    </row>
    <row r="235" spans="1:1" x14ac:dyDescent="0.2">
      <c r="A235" s="54">
        <v>41141</v>
      </c>
    </row>
    <row r="236" spans="1:1" x14ac:dyDescent="0.2">
      <c r="A236" s="54">
        <v>41142</v>
      </c>
    </row>
    <row r="237" spans="1:1" x14ac:dyDescent="0.2">
      <c r="A237" s="54">
        <v>41143</v>
      </c>
    </row>
    <row r="238" spans="1:1" x14ac:dyDescent="0.2">
      <c r="A238" s="54">
        <v>41144</v>
      </c>
    </row>
    <row r="239" spans="1:1" x14ac:dyDescent="0.2">
      <c r="A239" s="54">
        <v>41145</v>
      </c>
    </row>
    <row r="240" spans="1:1" x14ac:dyDescent="0.2">
      <c r="A240" s="54">
        <v>41146</v>
      </c>
    </row>
    <row r="241" spans="1:1" x14ac:dyDescent="0.2">
      <c r="A241" s="54">
        <v>41147</v>
      </c>
    </row>
    <row r="242" spans="1:1" x14ac:dyDescent="0.2">
      <c r="A242" s="54">
        <v>41148</v>
      </c>
    </row>
    <row r="243" spans="1:1" x14ac:dyDescent="0.2">
      <c r="A243" s="54">
        <v>41149</v>
      </c>
    </row>
    <row r="244" spans="1:1" x14ac:dyDescent="0.2">
      <c r="A244" s="54">
        <v>41150</v>
      </c>
    </row>
    <row r="245" spans="1:1" x14ac:dyDescent="0.2">
      <c r="A245" s="54">
        <v>41151</v>
      </c>
    </row>
    <row r="246" spans="1:1" x14ac:dyDescent="0.2">
      <c r="A246" s="54">
        <v>41152</v>
      </c>
    </row>
    <row r="247" spans="1:1" x14ac:dyDescent="0.2">
      <c r="A247" s="54">
        <v>41153</v>
      </c>
    </row>
    <row r="248" spans="1:1" x14ac:dyDescent="0.2">
      <c r="A248" s="54">
        <v>41154</v>
      </c>
    </row>
    <row r="249" spans="1:1" x14ac:dyDescent="0.2">
      <c r="A249" s="54">
        <v>41155</v>
      </c>
    </row>
    <row r="250" spans="1:1" x14ac:dyDescent="0.2">
      <c r="A250" s="54">
        <v>41156</v>
      </c>
    </row>
    <row r="251" spans="1:1" x14ac:dyDescent="0.2">
      <c r="A251" s="54">
        <v>41157</v>
      </c>
    </row>
    <row r="252" spans="1:1" x14ac:dyDescent="0.2">
      <c r="A252" s="54">
        <v>41158</v>
      </c>
    </row>
    <row r="253" spans="1:1" x14ac:dyDescent="0.2">
      <c r="A253" s="54">
        <v>41159</v>
      </c>
    </row>
    <row r="254" spans="1:1" x14ac:dyDescent="0.2">
      <c r="A254" s="54">
        <v>41160</v>
      </c>
    </row>
    <row r="255" spans="1:1" x14ac:dyDescent="0.2">
      <c r="A255" s="54">
        <v>41161</v>
      </c>
    </row>
    <row r="256" spans="1:1" x14ac:dyDescent="0.2">
      <c r="A256" s="54">
        <v>41162</v>
      </c>
    </row>
    <row r="257" spans="1:1" x14ac:dyDescent="0.2">
      <c r="A257" s="54">
        <v>41163</v>
      </c>
    </row>
    <row r="258" spans="1:1" x14ac:dyDescent="0.2">
      <c r="A258" s="54">
        <v>41164</v>
      </c>
    </row>
    <row r="259" spans="1:1" x14ac:dyDescent="0.2">
      <c r="A259" s="54">
        <v>41165</v>
      </c>
    </row>
    <row r="260" spans="1:1" x14ac:dyDescent="0.2">
      <c r="A260" s="54">
        <v>41166</v>
      </c>
    </row>
    <row r="261" spans="1:1" x14ac:dyDescent="0.2">
      <c r="A261" s="54">
        <v>41167</v>
      </c>
    </row>
    <row r="262" spans="1:1" x14ac:dyDescent="0.2">
      <c r="A262" s="54">
        <v>41168</v>
      </c>
    </row>
    <row r="263" spans="1:1" x14ac:dyDescent="0.2">
      <c r="A263" s="54">
        <v>41169</v>
      </c>
    </row>
    <row r="264" spans="1:1" x14ac:dyDescent="0.2">
      <c r="A264" s="54">
        <v>41170</v>
      </c>
    </row>
    <row r="265" spans="1:1" x14ac:dyDescent="0.2">
      <c r="A265" s="54">
        <v>41171</v>
      </c>
    </row>
    <row r="266" spans="1:1" x14ac:dyDescent="0.2">
      <c r="A266" s="54">
        <v>41172</v>
      </c>
    </row>
    <row r="267" spans="1:1" x14ac:dyDescent="0.2">
      <c r="A267" s="54">
        <v>41173</v>
      </c>
    </row>
    <row r="268" spans="1:1" x14ac:dyDescent="0.2">
      <c r="A268" s="54">
        <v>41174</v>
      </c>
    </row>
    <row r="269" spans="1:1" x14ac:dyDescent="0.2">
      <c r="A269" s="54">
        <v>41175</v>
      </c>
    </row>
    <row r="270" spans="1:1" x14ac:dyDescent="0.2">
      <c r="A270" s="54">
        <v>41176</v>
      </c>
    </row>
    <row r="271" spans="1:1" x14ac:dyDescent="0.2">
      <c r="A271" s="54">
        <v>41177</v>
      </c>
    </row>
    <row r="272" spans="1:1" x14ac:dyDescent="0.2">
      <c r="A272" s="54">
        <v>41178</v>
      </c>
    </row>
    <row r="273" spans="1:1" x14ac:dyDescent="0.2">
      <c r="A273" s="54">
        <v>41179</v>
      </c>
    </row>
    <row r="274" spans="1:1" x14ac:dyDescent="0.2">
      <c r="A274" s="54">
        <v>41180</v>
      </c>
    </row>
    <row r="275" spans="1:1" x14ac:dyDescent="0.2">
      <c r="A275" s="54">
        <v>41181</v>
      </c>
    </row>
    <row r="276" spans="1:1" x14ac:dyDescent="0.2">
      <c r="A276" s="54">
        <v>41182</v>
      </c>
    </row>
    <row r="277" spans="1:1" x14ac:dyDescent="0.2">
      <c r="A277" s="54">
        <v>41183</v>
      </c>
    </row>
    <row r="278" spans="1:1" x14ac:dyDescent="0.2">
      <c r="A278" s="54">
        <v>41184</v>
      </c>
    </row>
    <row r="279" spans="1:1" x14ac:dyDescent="0.2">
      <c r="A279" s="54">
        <v>41185</v>
      </c>
    </row>
    <row r="280" spans="1:1" x14ac:dyDescent="0.2">
      <c r="A280" s="54">
        <v>41186</v>
      </c>
    </row>
    <row r="281" spans="1:1" x14ac:dyDescent="0.2">
      <c r="A281" s="54">
        <v>41187</v>
      </c>
    </row>
    <row r="282" spans="1:1" x14ac:dyDescent="0.2">
      <c r="A282" s="54">
        <v>41188</v>
      </c>
    </row>
    <row r="283" spans="1:1" x14ac:dyDescent="0.2">
      <c r="A283" s="54">
        <v>41189</v>
      </c>
    </row>
    <row r="284" spans="1:1" x14ac:dyDescent="0.2">
      <c r="A284" s="54">
        <v>41190</v>
      </c>
    </row>
    <row r="285" spans="1:1" x14ac:dyDescent="0.2">
      <c r="A285" s="54">
        <v>41191</v>
      </c>
    </row>
    <row r="286" spans="1:1" x14ac:dyDescent="0.2">
      <c r="A286" s="54">
        <v>41192</v>
      </c>
    </row>
    <row r="287" spans="1:1" x14ac:dyDescent="0.2">
      <c r="A287" s="54">
        <v>41193</v>
      </c>
    </row>
    <row r="288" spans="1:1" x14ac:dyDescent="0.2">
      <c r="A288" s="54">
        <v>41194</v>
      </c>
    </row>
    <row r="289" spans="1:1" x14ac:dyDescent="0.2">
      <c r="A289" s="54">
        <v>41195</v>
      </c>
    </row>
    <row r="290" spans="1:1" x14ac:dyDescent="0.2">
      <c r="A290" s="54">
        <v>41196</v>
      </c>
    </row>
    <row r="291" spans="1:1" x14ac:dyDescent="0.2">
      <c r="A291" s="54">
        <v>41197</v>
      </c>
    </row>
    <row r="292" spans="1:1" x14ac:dyDescent="0.2">
      <c r="A292" s="54">
        <v>41198</v>
      </c>
    </row>
    <row r="293" spans="1:1" x14ac:dyDescent="0.2">
      <c r="A293" s="54">
        <v>41199</v>
      </c>
    </row>
    <row r="294" spans="1:1" x14ac:dyDescent="0.2">
      <c r="A294" s="54">
        <v>41200</v>
      </c>
    </row>
    <row r="295" spans="1:1" x14ac:dyDescent="0.2">
      <c r="A295" s="54">
        <v>41201</v>
      </c>
    </row>
    <row r="296" spans="1:1" x14ac:dyDescent="0.2">
      <c r="A296" s="54">
        <v>41202</v>
      </c>
    </row>
    <row r="297" spans="1:1" x14ac:dyDescent="0.2">
      <c r="A297" s="54">
        <v>41203</v>
      </c>
    </row>
    <row r="298" spans="1:1" x14ac:dyDescent="0.2">
      <c r="A298" s="54">
        <v>41204</v>
      </c>
    </row>
    <row r="299" spans="1:1" x14ac:dyDescent="0.2">
      <c r="A299" s="54">
        <v>41205</v>
      </c>
    </row>
    <row r="300" spans="1:1" x14ac:dyDescent="0.2">
      <c r="A300" s="54">
        <v>41206</v>
      </c>
    </row>
    <row r="301" spans="1:1" x14ac:dyDescent="0.2">
      <c r="A301" s="54">
        <v>41207</v>
      </c>
    </row>
    <row r="302" spans="1:1" x14ac:dyDescent="0.2">
      <c r="A302" s="54">
        <v>41208</v>
      </c>
    </row>
    <row r="303" spans="1:1" x14ac:dyDescent="0.2">
      <c r="A303" s="54">
        <v>41209</v>
      </c>
    </row>
    <row r="304" spans="1:1" x14ac:dyDescent="0.2">
      <c r="A304" s="54">
        <v>41210</v>
      </c>
    </row>
    <row r="305" spans="1:1" x14ac:dyDescent="0.2">
      <c r="A305" s="54">
        <v>41211</v>
      </c>
    </row>
    <row r="306" spans="1:1" x14ac:dyDescent="0.2">
      <c r="A306" s="54">
        <v>41212</v>
      </c>
    </row>
    <row r="307" spans="1:1" x14ac:dyDescent="0.2">
      <c r="A307" s="54">
        <v>41213</v>
      </c>
    </row>
    <row r="308" spans="1:1" x14ac:dyDescent="0.2">
      <c r="A308" s="54">
        <v>41214</v>
      </c>
    </row>
    <row r="309" spans="1:1" x14ac:dyDescent="0.2">
      <c r="A309" s="54">
        <v>41215</v>
      </c>
    </row>
    <row r="310" spans="1:1" x14ac:dyDescent="0.2">
      <c r="A310" s="54">
        <v>41216</v>
      </c>
    </row>
    <row r="311" spans="1:1" x14ac:dyDescent="0.2">
      <c r="A311" s="54">
        <v>41217</v>
      </c>
    </row>
    <row r="312" spans="1:1" x14ac:dyDescent="0.2">
      <c r="A312" s="54">
        <v>41218</v>
      </c>
    </row>
    <row r="313" spans="1:1" x14ac:dyDescent="0.2">
      <c r="A313" s="54">
        <v>41219</v>
      </c>
    </row>
    <row r="314" spans="1:1" x14ac:dyDescent="0.2">
      <c r="A314" s="54">
        <v>41220</v>
      </c>
    </row>
    <row r="315" spans="1:1" x14ac:dyDescent="0.2">
      <c r="A315" s="54">
        <v>41221</v>
      </c>
    </row>
    <row r="316" spans="1:1" x14ac:dyDescent="0.2">
      <c r="A316" s="54">
        <v>41222</v>
      </c>
    </row>
    <row r="317" spans="1:1" x14ac:dyDescent="0.2">
      <c r="A317" s="54">
        <v>41223</v>
      </c>
    </row>
    <row r="318" spans="1:1" x14ac:dyDescent="0.2">
      <c r="A318" s="54">
        <v>41224</v>
      </c>
    </row>
    <row r="319" spans="1:1" x14ac:dyDescent="0.2">
      <c r="A319" s="54">
        <v>41225</v>
      </c>
    </row>
    <row r="320" spans="1:1" x14ac:dyDescent="0.2">
      <c r="A320" s="54">
        <v>41226</v>
      </c>
    </row>
    <row r="321" spans="1:1" x14ac:dyDescent="0.2">
      <c r="A321" s="54">
        <v>41227</v>
      </c>
    </row>
    <row r="322" spans="1:1" x14ac:dyDescent="0.2">
      <c r="A322" s="54">
        <v>41228</v>
      </c>
    </row>
    <row r="323" spans="1:1" x14ac:dyDescent="0.2">
      <c r="A323" s="54">
        <v>41229</v>
      </c>
    </row>
    <row r="324" spans="1:1" x14ac:dyDescent="0.2">
      <c r="A324" s="54">
        <v>41230</v>
      </c>
    </row>
    <row r="325" spans="1:1" x14ac:dyDescent="0.2">
      <c r="A325" s="54">
        <v>41231</v>
      </c>
    </row>
    <row r="326" spans="1:1" x14ac:dyDescent="0.2">
      <c r="A326" s="54">
        <v>41232</v>
      </c>
    </row>
    <row r="327" spans="1:1" x14ac:dyDescent="0.2">
      <c r="A327" s="54">
        <v>41233</v>
      </c>
    </row>
    <row r="328" spans="1:1" x14ac:dyDescent="0.2">
      <c r="A328" s="54">
        <v>41234</v>
      </c>
    </row>
    <row r="329" spans="1:1" x14ac:dyDescent="0.2">
      <c r="A329" s="54">
        <v>41235</v>
      </c>
    </row>
    <row r="330" spans="1:1" x14ac:dyDescent="0.2">
      <c r="A330" s="54">
        <v>41236</v>
      </c>
    </row>
    <row r="331" spans="1:1" x14ac:dyDescent="0.2">
      <c r="A331" s="54">
        <v>41237</v>
      </c>
    </row>
    <row r="332" spans="1:1" x14ac:dyDescent="0.2">
      <c r="A332" s="54">
        <v>41238</v>
      </c>
    </row>
    <row r="333" spans="1:1" x14ac:dyDescent="0.2">
      <c r="A333" s="54">
        <v>41239</v>
      </c>
    </row>
    <row r="334" spans="1:1" x14ac:dyDescent="0.2">
      <c r="A334" s="54">
        <v>41240</v>
      </c>
    </row>
    <row r="335" spans="1:1" x14ac:dyDescent="0.2">
      <c r="A335" s="54">
        <v>41241</v>
      </c>
    </row>
    <row r="336" spans="1:1" x14ac:dyDescent="0.2">
      <c r="A336" s="54">
        <v>41242</v>
      </c>
    </row>
    <row r="337" spans="1:1" x14ac:dyDescent="0.2">
      <c r="A337" s="54">
        <v>41243</v>
      </c>
    </row>
    <row r="338" spans="1:1" x14ac:dyDescent="0.2">
      <c r="A338" s="54">
        <v>41244</v>
      </c>
    </row>
    <row r="339" spans="1:1" x14ac:dyDescent="0.2">
      <c r="A339" s="54">
        <v>41245</v>
      </c>
    </row>
    <row r="340" spans="1:1" x14ac:dyDescent="0.2">
      <c r="A340" s="54">
        <v>41246</v>
      </c>
    </row>
    <row r="341" spans="1:1" x14ac:dyDescent="0.2">
      <c r="A341" s="54">
        <v>41247</v>
      </c>
    </row>
    <row r="342" spans="1:1" x14ac:dyDescent="0.2">
      <c r="A342" s="54">
        <v>41248</v>
      </c>
    </row>
    <row r="343" spans="1:1" x14ac:dyDescent="0.2">
      <c r="A343" s="54">
        <v>41249</v>
      </c>
    </row>
    <row r="344" spans="1:1" x14ac:dyDescent="0.2">
      <c r="A344" s="54">
        <v>41250</v>
      </c>
    </row>
    <row r="345" spans="1:1" x14ac:dyDescent="0.2">
      <c r="A345" s="54">
        <v>41251</v>
      </c>
    </row>
    <row r="346" spans="1:1" x14ac:dyDescent="0.2">
      <c r="A346" s="54">
        <v>41252</v>
      </c>
    </row>
    <row r="347" spans="1:1" x14ac:dyDescent="0.2">
      <c r="A347" s="54">
        <v>41253</v>
      </c>
    </row>
    <row r="348" spans="1:1" x14ac:dyDescent="0.2">
      <c r="A348" s="54">
        <v>41254</v>
      </c>
    </row>
    <row r="349" spans="1:1" x14ac:dyDescent="0.2">
      <c r="A349" s="54">
        <v>41255</v>
      </c>
    </row>
    <row r="350" spans="1:1" x14ac:dyDescent="0.2">
      <c r="A350" s="54">
        <v>41256</v>
      </c>
    </row>
    <row r="351" spans="1:1" x14ac:dyDescent="0.2">
      <c r="A351" s="54">
        <v>41257</v>
      </c>
    </row>
    <row r="352" spans="1:1" x14ac:dyDescent="0.2">
      <c r="A352" s="54">
        <v>41258</v>
      </c>
    </row>
    <row r="353" spans="1:1" x14ac:dyDescent="0.2">
      <c r="A353" s="54">
        <v>41259</v>
      </c>
    </row>
    <row r="354" spans="1:1" x14ac:dyDescent="0.2">
      <c r="A354" s="54">
        <v>41260</v>
      </c>
    </row>
    <row r="355" spans="1:1" x14ac:dyDescent="0.2">
      <c r="A355" s="54">
        <v>41261</v>
      </c>
    </row>
    <row r="356" spans="1:1" x14ac:dyDescent="0.2">
      <c r="A356" s="54">
        <v>41262</v>
      </c>
    </row>
    <row r="357" spans="1:1" x14ac:dyDescent="0.2">
      <c r="A357" s="54">
        <v>41263</v>
      </c>
    </row>
    <row r="358" spans="1:1" x14ac:dyDescent="0.2">
      <c r="A358" s="54">
        <v>41264</v>
      </c>
    </row>
    <row r="359" spans="1:1" x14ac:dyDescent="0.2">
      <c r="A359" s="54">
        <v>41265</v>
      </c>
    </row>
    <row r="360" spans="1:1" x14ac:dyDescent="0.2">
      <c r="A360" s="54">
        <v>41266</v>
      </c>
    </row>
    <row r="361" spans="1:1" x14ac:dyDescent="0.2">
      <c r="A361" s="54">
        <v>41267</v>
      </c>
    </row>
    <row r="362" spans="1:1" x14ac:dyDescent="0.2">
      <c r="A362" s="54">
        <v>41268</v>
      </c>
    </row>
    <row r="363" spans="1:1" x14ac:dyDescent="0.2">
      <c r="A363" s="54">
        <v>41269</v>
      </c>
    </row>
    <row r="364" spans="1:1" x14ac:dyDescent="0.2">
      <c r="A364" s="54">
        <v>41270</v>
      </c>
    </row>
    <row r="365" spans="1:1" x14ac:dyDescent="0.2">
      <c r="A365" s="54">
        <v>41271</v>
      </c>
    </row>
    <row r="366" spans="1:1" x14ac:dyDescent="0.2">
      <c r="A366" s="54">
        <v>41272</v>
      </c>
    </row>
    <row r="367" spans="1:1" x14ac:dyDescent="0.2">
      <c r="A367" s="54">
        <v>41273</v>
      </c>
    </row>
    <row r="368" spans="1:1" x14ac:dyDescent="0.2">
      <c r="A368" s="54">
        <v>41274</v>
      </c>
    </row>
    <row r="369" spans="1:1" x14ac:dyDescent="0.2">
      <c r="A369" s="54">
        <v>41275</v>
      </c>
    </row>
    <row r="370" spans="1:1" x14ac:dyDescent="0.2">
      <c r="A370" s="54">
        <v>41276</v>
      </c>
    </row>
    <row r="371" spans="1:1" x14ac:dyDescent="0.2">
      <c r="A371" s="54">
        <v>41277</v>
      </c>
    </row>
    <row r="372" spans="1:1" x14ac:dyDescent="0.2">
      <c r="A372" s="54">
        <v>41278</v>
      </c>
    </row>
    <row r="373" spans="1:1" x14ac:dyDescent="0.2">
      <c r="A373" s="54">
        <v>41279</v>
      </c>
    </row>
    <row r="374" spans="1:1" x14ac:dyDescent="0.2">
      <c r="A374" s="54">
        <v>41280</v>
      </c>
    </row>
    <row r="375" spans="1:1" x14ac:dyDescent="0.2">
      <c r="A375" s="54">
        <v>41281</v>
      </c>
    </row>
    <row r="376" spans="1:1" x14ac:dyDescent="0.2">
      <c r="A376" s="54">
        <v>41282</v>
      </c>
    </row>
    <row r="377" spans="1:1" x14ac:dyDescent="0.2">
      <c r="A377" s="54">
        <v>41283</v>
      </c>
    </row>
    <row r="378" spans="1:1" x14ac:dyDescent="0.2">
      <c r="A378" s="54">
        <v>41284</v>
      </c>
    </row>
    <row r="379" spans="1:1" x14ac:dyDescent="0.2">
      <c r="A379" s="54">
        <v>41285</v>
      </c>
    </row>
    <row r="380" spans="1:1" x14ac:dyDescent="0.2">
      <c r="A380" s="54">
        <v>41286</v>
      </c>
    </row>
    <row r="381" spans="1:1" x14ac:dyDescent="0.2">
      <c r="A381" s="54">
        <v>41287</v>
      </c>
    </row>
    <row r="382" spans="1:1" x14ac:dyDescent="0.2">
      <c r="A382" s="54">
        <v>41288</v>
      </c>
    </row>
    <row r="383" spans="1:1" x14ac:dyDescent="0.2">
      <c r="A383" s="54">
        <v>41289</v>
      </c>
    </row>
    <row r="384" spans="1:1" x14ac:dyDescent="0.2">
      <c r="A384" s="54">
        <v>41290</v>
      </c>
    </row>
    <row r="385" spans="1:1" x14ac:dyDescent="0.2">
      <c r="A385" s="54">
        <v>41291</v>
      </c>
    </row>
    <row r="386" spans="1:1" x14ac:dyDescent="0.2">
      <c r="A386" s="54">
        <v>41292</v>
      </c>
    </row>
    <row r="387" spans="1:1" x14ac:dyDescent="0.2">
      <c r="A387" s="54">
        <v>41293</v>
      </c>
    </row>
    <row r="388" spans="1:1" x14ac:dyDescent="0.2">
      <c r="A388" s="54">
        <v>41294</v>
      </c>
    </row>
    <row r="389" spans="1:1" x14ac:dyDescent="0.2">
      <c r="A389" s="54">
        <v>41295</v>
      </c>
    </row>
    <row r="390" spans="1:1" x14ac:dyDescent="0.2">
      <c r="A390" s="54">
        <v>41296</v>
      </c>
    </row>
    <row r="391" spans="1:1" x14ac:dyDescent="0.2">
      <c r="A391" s="54">
        <v>41297</v>
      </c>
    </row>
    <row r="392" spans="1:1" x14ac:dyDescent="0.2">
      <c r="A392" s="54">
        <v>41298</v>
      </c>
    </row>
    <row r="393" spans="1:1" x14ac:dyDescent="0.2">
      <c r="A393" s="54">
        <v>41299</v>
      </c>
    </row>
    <row r="394" spans="1:1" x14ac:dyDescent="0.2">
      <c r="A394" s="54">
        <v>41300</v>
      </c>
    </row>
    <row r="395" spans="1:1" x14ac:dyDescent="0.2">
      <c r="A395" s="54">
        <v>41301</v>
      </c>
    </row>
    <row r="396" spans="1:1" x14ac:dyDescent="0.2">
      <c r="A396" s="54">
        <v>41302</v>
      </c>
    </row>
    <row r="397" spans="1:1" x14ac:dyDescent="0.2">
      <c r="A397" s="54">
        <v>41303</v>
      </c>
    </row>
    <row r="398" spans="1:1" x14ac:dyDescent="0.2">
      <c r="A398" s="54">
        <v>41304</v>
      </c>
    </row>
    <row r="399" spans="1:1" x14ac:dyDescent="0.2">
      <c r="A399" s="54">
        <v>41305</v>
      </c>
    </row>
    <row r="400" spans="1:1" x14ac:dyDescent="0.2">
      <c r="A400" s="54">
        <v>41306</v>
      </c>
    </row>
    <row r="401" spans="1:1" x14ac:dyDescent="0.2">
      <c r="A401" s="54">
        <v>41307</v>
      </c>
    </row>
    <row r="402" spans="1:1" x14ac:dyDescent="0.2">
      <c r="A402" s="54">
        <v>41308</v>
      </c>
    </row>
    <row r="403" spans="1:1" x14ac:dyDescent="0.2">
      <c r="A403" s="54">
        <v>41309</v>
      </c>
    </row>
    <row r="404" spans="1:1" x14ac:dyDescent="0.2">
      <c r="A404" s="54">
        <v>41310</v>
      </c>
    </row>
    <row r="405" spans="1:1" x14ac:dyDescent="0.2">
      <c r="A405" s="54">
        <v>41311</v>
      </c>
    </row>
    <row r="406" spans="1:1" x14ac:dyDescent="0.2">
      <c r="A406" s="54">
        <v>41312</v>
      </c>
    </row>
    <row r="407" spans="1:1" x14ac:dyDescent="0.2">
      <c r="A407" s="54">
        <v>41313</v>
      </c>
    </row>
    <row r="408" spans="1:1" x14ac:dyDescent="0.2">
      <c r="A408" s="54">
        <v>41314</v>
      </c>
    </row>
    <row r="409" spans="1:1" x14ac:dyDescent="0.2">
      <c r="A409" s="54">
        <v>41315</v>
      </c>
    </row>
    <row r="410" spans="1:1" x14ac:dyDescent="0.2">
      <c r="A410" s="54">
        <v>41316</v>
      </c>
    </row>
    <row r="411" spans="1:1" x14ac:dyDescent="0.2">
      <c r="A411" s="54">
        <v>41317</v>
      </c>
    </row>
    <row r="412" spans="1:1" x14ac:dyDescent="0.2">
      <c r="A412" s="54">
        <v>41318</v>
      </c>
    </row>
    <row r="413" spans="1:1" x14ac:dyDescent="0.2">
      <c r="A413" s="54">
        <v>41319</v>
      </c>
    </row>
    <row r="414" spans="1:1" x14ac:dyDescent="0.2">
      <c r="A414" s="54">
        <v>41320</v>
      </c>
    </row>
    <row r="415" spans="1:1" x14ac:dyDescent="0.2">
      <c r="A415" s="54">
        <v>41321</v>
      </c>
    </row>
    <row r="416" spans="1:1" x14ac:dyDescent="0.2">
      <c r="A416" s="54">
        <v>41322</v>
      </c>
    </row>
    <row r="417" spans="1:1" x14ac:dyDescent="0.2">
      <c r="A417" s="54">
        <v>41323</v>
      </c>
    </row>
    <row r="418" spans="1:1" x14ac:dyDescent="0.2">
      <c r="A418" s="54">
        <v>41324</v>
      </c>
    </row>
    <row r="419" spans="1:1" x14ac:dyDescent="0.2">
      <c r="A419" s="54">
        <v>41325</v>
      </c>
    </row>
    <row r="420" spans="1:1" x14ac:dyDescent="0.2">
      <c r="A420" s="54">
        <v>41326</v>
      </c>
    </row>
    <row r="421" spans="1:1" x14ac:dyDescent="0.2">
      <c r="A421" s="54">
        <v>41327</v>
      </c>
    </row>
    <row r="422" spans="1:1" x14ac:dyDescent="0.2">
      <c r="A422" s="54">
        <v>41328</v>
      </c>
    </row>
    <row r="423" spans="1:1" x14ac:dyDescent="0.2">
      <c r="A423" s="54">
        <v>41329</v>
      </c>
    </row>
    <row r="424" spans="1:1" x14ac:dyDescent="0.2">
      <c r="A424" s="54">
        <v>41330</v>
      </c>
    </row>
    <row r="425" spans="1:1" x14ac:dyDescent="0.2">
      <c r="A425" s="54">
        <v>41331</v>
      </c>
    </row>
    <row r="426" spans="1:1" x14ac:dyDescent="0.2">
      <c r="A426" s="54">
        <v>41332</v>
      </c>
    </row>
    <row r="427" spans="1:1" x14ac:dyDescent="0.2">
      <c r="A427" s="54">
        <v>41333</v>
      </c>
    </row>
    <row r="428" spans="1:1" x14ac:dyDescent="0.2">
      <c r="A428" s="54">
        <v>41334</v>
      </c>
    </row>
    <row r="429" spans="1:1" x14ac:dyDescent="0.2">
      <c r="A429" s="54">
        <v>41335</v>
      </c>
    </row>
    <row r="430" spans="1:1" x14ac:dyDescent="0.2">
      <c r="A430" s="54">
        <v>41336</v>
      </c>
    </row>
    <row r="431" spans="1:1" x14ac:dyDescent="0.2">
      <c r="A431" s="54">
        <v>41337</v>
      </c>
    </row>
    <row r="432" spans="1:1" x14ac:dyDescent="0.2">
      <c r="A432" s="54">
        <v>41338</v>
      </c>
    </row>
    <row r="433" spans="1:1" x14ac:dyDescent="0.2">
      <c r="A433" s="54">
        <v>41339</v>
      </c>
    </row>
    <row r="434" spans="1:1" x14ac:dyDescent="0.2">
      <c r="A434" s="54">
        <v>41340</v>
      </c>
    </row>
    <row r="435" spans="1:1" x14ac:dyDescent="0.2">
      <c r="A435" s="54">
        <v>41341</v>
      </c>
    </row>
    <row r="436" spans="1:1" x14ac:dyDescent="0.2">
      <c r="A436" s="54">
        <v>41342</v>
      </c>
    </row>
    <row r="437" spans="1:1" x14ac:dyDescent="0.2">
      <c r="A437" s="54">
        <v>41343</v>
      </c>
    </row>
    <row r="438" spans="1:1" x14ac:dyDescent="0.2">
      <c r="A438" s="54">
        <v>41344</v>
      </c>
    </row>
    <row r="439" spans="1:1" x14ac:dyDescent="0.2">
      <c r="A439" s="54">
        <v>41345</v>
      </c>
    </row>
    <row r="440" spans="1:1" x14ac:dyDescent="0.2">
      <c r="A440" s="54">
        <v>41346</v>
      </c>
    </row>
    <row r="441" spans="1:1" x14ac:dyDescent="0.2">
      <c r="A441" s="54">
        <v>41347</v>
      </c>
    </row>
    <row r="442" spans="1:1" x14ac:dyDescent="0.2">
      <c r="A442" s="54">
        <v>41348</v>
      </c>
    </row>
    <row r="443" spans="1:1" x14ac:dyDescent="0.2">
      <c r="A443" s="54">
        <v>41349</v>
      </c>
    </row>
    <row r="444" spans="1:1" x14ac:dyDescent="0.2">
      <c r="A444" s="54">
        <v>41350</v>
      </c>
    </row>
    <row r="445" spans="1:1" x14ac:dyDescent="0.2">
      <c r="A445" s="54">
        <v>41351</v>
      </c>
    </row>
    <row r="446" spans="1:1" x14ac:dyDescent="0.2">
      <c r="A446" s="54">
        <v>41352</v>
      </c>
    </row>
    <row r="447" spans="1:1" x14ac:dyDescent="0.2">
      <c r="A447" s="54">
        <v>41353</v>
      </c>
    </row>
    <row r="448" spans="1:1" x14ac:dyDescent="0.2">
      <c r="A448" s="54">
        <v>41354</v>
      </c>
    </row>
    <row r="449" spans="1:1" x14ac:dyDescent="0.2">
      <c r="A449" s="54">
        <v>41355</v>
      </c>
    </row>
    <row r="450" spans="1:1" x14ac:dyDescent="0.2">
      <c r="A450" s="54">
        <v>41356</v>
      </c>
    </row>
    <row r="451" spans="1:1" x14ac:dyDescent="0.2">
      <c r="A451" s="54">
        <v>41357</v>
      </c>
    </row>
    <row r="452" spans="1:1" x14ac:dyDescent="0.2">
      <c r="A452" s="54">
        <v>41358</v>
      </c>
    </row>
    <row r="453" spans="1:1" x14ac:dyDescent="0.2">
      <c r="A453" s="54">
        <v>41359</v>
      </c>
    </row>
    <row r="454" spans="1:1" x14ac:dyDescent="0.2">
      <c r="A454" s="54">
        <v>41360</v>
      </c>
    </row>
    <row r="455" spans="1:1" x14ac:dyDescent="0.2">
      <c r="A455" s="54">
        <v>41361</v>
      </c>
    </row>
    <row r="456" spans="1:1" x14ac:dyDescent="0.2">
      <c r="A456" s="54">
        <v>41362</v>
      </c>
    </row>
    <row r="457" spans="1:1" x14ac:dyDescent="0.2">
      <c r="A457" s="54">
        <v>41363</v>
      </c>
    </row>
    <row r="458" spans="1:1" x14ac:dyDescent="0.2">
      <c r="A458" s="54">
        <v>41364</v>
      </c>
    </row>
    <row r="459" spans="1:1" x14ac:dyDescent="0.2">
      <c r="A459" s="54">
        <v>41365</v>
      </c>
    </row>
    <row r="460" spans="1:1" x14ac:dyDescent="0.2">
      <c r="A460" s="54">
        <v>41366</v>
      </c>
    </row>
    <row r="461" spans="1:1" x14ac:dyDescent="0.2">
      <c r="A461" s="54">
        <v>41367</v>
      </c>
    </row>
    <row r="462" spans="1:1" x14ac:dyDescent="0.2">
      <c r="A462" s="54">
        <v>41368</v>
      </c>
    </row>
    <row r="463" spans="1:1" x14ac:dyDescent="0.2">
      <c r="A463" s="54">
        <v>41369</v>
      </c>
    </row>
    <row r="464" spans="1:1" x14ac:dyDescent="0.2">
      <c r="A464" s="54">
        <v>41370</v>
      </c>
    </row>
    <row r="465" spans="1:1" x14ac:dyDescent="0.2">
      <c r="A465" s="54">
        <v>41371</v>
      </c>
    </row>
    <row r="466" spans="1:1" x14ac:dyDescent="0.2">
      <c r="A466" s="54">
        <v>41372</v>
      </c>
    </row>
    <row r="467" spans="1:1" x14ac:dyDescent="0.2">
      <c r="A467" s="54">
        <v>41373</v>
      </c>
    </row>
    <row r="468" spans="1:1" x14ac:dyDescent="0.2">
      <c r="A468" s="54">
        <v>41374</v>
      </c>
    </row>
    <row r="469" spans="1:1" x14ac:dyDescent="0.2">
      <c r="A469" s="54">
        <v>41375</v>
      </c>
    </row>
    <row r="470" spans="1:1" x14ac:dyDescent="0.2">
      <c r="A470" s="54">
        <v>41376</v>
      </c>
    </row>
    <row r="471" spans="1:1" x14ac:dyDescent="0.2">
      <c r="A471" s="54">
        <v>41377</v>
      </c>
    </row>
    <row r="472" spans="1:1" x14ac:dyDescent="0.2">
      <c r="A472" s="54">
        <v>41378</v>
      </c>
    </row>
    <row r="473" spans="1:1" x14ac:dyDescent="0.2">
      <c r="A473" s="54">
        <v>41379</v>
      </c>
    </row>
    <row r="474" spans="1:1" x14ac:dyDescent="0.2">
      <c r="A474" s="54">
        <v>41380</v>
      </c>
    </row>
    <row r="475" spans="1:1" x14ac:dyDescent="0.2">
      <c r="A475" s="54">
        <v>41381</v>
      </c>
    </row>
    <row r="476" spans="1:1" x14ac:dyDescent="0.2">
      <c r="A476" s="54">
        <v>41382</v>
      </c>
    </row>
    <row r="477" spans="1:1" x14ac:dyDescent="0.2">
      <c r="A477" s="54">
        <v>41383</v>
      </c>
    </row>
    <row r="478" spans="1:1" x14ac:dyDescent="0.2">
      <c r="A478" s="54">
        <v>41384</v>
      </c>
    </row>
    <row r="479" spans="1:1" x14ac:dyDescent="0.2">
      <c r="A479" s="54">
        <v>41385</v>
      </c>
    </row>
    <row r="480" spans="1:1" x14ac:dyDescent="0.2">
      <c r="A480" s="54">
        <v>41386</v>
      </c>
    </row>
    <row r="481" spans="1:1" x14ac:dyDescent="0.2">
      <c r="A481" s="54">
        <v>41387</v>
      </c>
    </row>
    <row r="482" spans="1:1" x14ac:dyDescent="0.2">
      <c r="A482" s="54">
        <v>41388</v>
      </c>
    </row>
    <row r="483" spans="1:1" x14ac:dyDescent="0.2">
      <c r="A483" s="54">
        <v>41389</v>
      </c>
    </row>
    <row r="484" spans="1:1" x14ac:dyDescent="0.2">
      <c r="A484" s="54">
        <v>41390</v>
      </c>
    </row>
    <row r="485" spans="1:1" x14ac:dyDescent="0.2">
      <c r="A485" s="54">
        <v>41391</v>
      </c>
    </row>
    <row r="486" spans="1:1" x14ac:dyDescent="0.2">
      <c r="A486" s="54">
        <v>41392</v>
      </c>
    </row>
    <row r="487" spans="1:1" x14ac:dyDescent="0.2">
      <c r="A487" s="54">
        <v>41393</v>
      </c>
    </row>
    <row r="488" spans="1:1" x14ac:dyDescent="0.2">
      <c r="A488" s="54">
        <v>41394</v>
      </c>
    </row>
    <row r="489" spans="1:1" x14ac:dyDescent="0.2">
      <c r="A489" s="54">
        <v>41395</v>
      </c>
    </row>
    <row r="490" spans="1:1" x14ac:dyDescent="0.2">
      <c r="A490" s="54">
        <v>41396</v>
      </c>
    </row>
    <row r="491" spans="1:1" x14ac:dyDescent="0.2">
      <c r="A491" s="54">
        <v>41397</v>
      </c>
    </row>
    <row r="492" spans="1:1" x14ac:dyDescent="0.2">
      <c r="A492" s="54">
        <v>41398</v>
      </c>
    </row>
    <row r="493" spans="1:1" x14ac:dyDescent="0.2">
      <c r="A493" s="54">
        <v>41399</v>
      </c>
    </row>
    <row r="494" spans="1:1" x14ac:dyDescent="0.2">
      <c r="A494" s="54">
        <v>41400</v>
      </c>
    </row>
    <row r="495" spans="1:1" x14ac:dyDescent="0.2">
      <c r="A495" s="54">
        <v>41401</v>
      </c>
    </row>
    <row r="496" spans="1:1" x14ac:dyDescent="0.2">
      <c r="A496" s="54">
        <v>41402</v>
      </c>
    </row>
    <row r="497" spans="1:1" x14ac:dyDescent="0.2">
      <c r="A497" s="54">
        <v>41403</v>
      </c>
    </row>
    <row r="498" spans="1:1" x14ac:dyDescent="0.2">
      <c r="A498" s="54">
        <v>41404</v>
      </c>
    </row>
    <row r="499" spans="1:1" x14ac:dyDescent="0.2">
      <c r="A499" s="54">
        <v>41405</v>
      </c>
    </row>
    <row r="500" spans="1:1" x14ac:dyDescent="0.2">
      <c r="A500" s="54">
        <v>41406</v>
      </c>
    </row>
    <row r="501" spans="1:1" x14ac:dyDescent="0.2">
      <c r="A501" s="54">
        <v>41407</v>
      </c>
    </row>
    <row r="502" spans="1:1" x14ac:dyDescent="0.2">
      <c r="A502" s="54">
        <v>41408</v>
      </c>
    </row>
    <row r="503" spans="1:1" x14ac:dyDescent="0.2">
      <c r="A503" s="54">
        <v>41409</v>
      </c>
    </row>
    <row r="504" spans="1:1" x14ac:dyDescent="0.2">
      <c r="A504" s="54">
        <v>41410</v>
      </c>
    </row>
    <row r="505" spans="1:1" x14ac:dyDescent="0.2">
      <c r="A505" s="54">
        <v>41411</v>
      </c>
    </row>
    <row r="506" spans="1:1" x14ac:dyDescent="0.2">
      <c r="A506" s="54">
        <v>41412</v>
      </c>
    </row>
    <row r="507" spans="1:1" x14ac:dyDescent="0.2">
      <c r="A507" s="54">
        <v>41413</v>
      </c>
    </row>
    <row r="508" spans="1:1" x14ac:dyDescent="0.2">
      <c r="A508" s="54">
        <v>41414</v>
      </c>
    </row>
    <row r="509" spans="1:1" x14ac:dyDescent="0.2">
      <c r="A509" s="54">
        <v>41415</v>
      </c>
    </row>
    <row r="510" spans="1:1" x14ac:dyDescent="0.2">
      <c r="A510" s="54">
        <v>41416</v>
      </c>
    </row>
    <row r="511" spans="1:1" x14ac:dyDescent="0.2">
      <c r="A511" s="54">
        <v>41417</v>
      </c>
    </row>
    <row r="512" spans="1:1" x14ac:dyDescent="0.2">
      <c r="A512" s="54">
        <v>41418</v>
      </c>
    </row>
    <row r="513" spans="1:1" x14ac:dyDescent="0.2">
      <c r="A513" s="54">
        <v>41419</v>
      </c>
    </row>
    <row r="514" spans="1:1" x14ac:dyDescent="0.2">
      <c r="A514" s="54">
        <v>41420</v>
      </c>
    </row>
    <row r="515" spans="1:1" x14ac:dyDescent="0.2">
      <c r="A515" s="54">
        <v>41421</v>
      </c>
    </row>
    <row r="516" spans="1:1" x14ac:dyDescent="0.2">
      <c r="A516" s="54">
        <v>41422</v>
      </c>
    </row>
    <row r="517" spans="1:1" x14ac:dyDescent="0.2">
      <c r="A517" s="54">
        <v>41423</v>
      </c>
    </row>
    <row r="518" spans="1:1" x14ac:dyDescent="0.2">
      <c r="A518" s="54">
        <v>41424</v>
      </c>
    </row>
    <row r="519" spans="1:1" x14ac:dyDescent="0.2">
      <c r="A519" s="54">
        <v>41425</v>
      </c>
    </row>
    <row r="520" spans="1:1" x14ac:dyDescent="0.2">
      <c r="A520" s="54">
        <v>41426</v>
      </c>
    </row>
    <row r="521" spans="1:1" x14ac:dyDescent="0.2">
      <c r="A521" s="54">
        <v>41427</v>
      </c>
    </row>
    <row r="522" spans="1:1" x14ac:dyDescent="0.2">
      <c r="A522" s="54">
        <v>41428</v>
      </c>
    </row>
    <row r="523" spans="1:1" x14ac:dyDescent="0.2">
      <c r="A523" s="54">
        <v>41429</v>
      </c>
    </row>
    <row r="524" spans="1:1" x14ac:dyDescent="0.2">
      <c r="A524" s="54">
        <v>41430</v>
      </c>
    </row>
    <row r="525" spans="1:1" x14ac:dyDescent="0.2">
      <c r="A525" s="54">
        <v>41431</v>
      </c>
    </row>
    <row r="526" spans="1:1" x14ac:dyDescent="0.2">
      <c r="A526" s="54">
        <v>41432</v>
      </c>
    </row>
    <row r="527" spans="1:1" x14ac:dyDescent="0.2">
      <c r="A527" s="54">
        <v>41433</v>
      </c>
    </row>
    <row r="528" spans="1:1" x14ac:dyDescent="0.2">
      <c r="A528" s="54">
        <v>41434</v>
      </c>
    </row>
    <row r="529" spans="1:1" x14ac:dyDescent="0.2">
      <c r="A529" s="54">
        <v>41435</v>
      </c>
    </row>
    <row r="530" spans="1:1" x14ac:dyDescent="0.2">
      <c r="A530" s="54">
        <v>41436</v>
      </c>
    </row>
    <row r="531" spans="1:1" x14ac:dyDescent="0.2">
      <c r="A531" s="54">
        <v>41437</v>
      </c>
    </row>
    <row r="532" spans="1:1" x14ac:dyDescent="0.2">
      <c r="A532" s="54">
        <v>41438</v>
      </c>
    </row>
    <row r="533" spans="1:1" x14ac:dyDescent="0.2">
      <c r="A533" s="54">
        <v>41439</v>
      </c>
    </row>
    <row r="534" spans="1:1" x14ac:dyDescent="0.2">
      <c r="A534" s="54">
        <v>41440</v>
      </c>
    </row>
    <row r="535" spans="1:1" x14ac:dyDescent="0.2">
      <c r="A535" s="54">
        <v>41441</v>
      </c>
    </row>
    <row r="536" spans="1:1" x14ac:dyDescent="0.2">
      <c r="A536" s="54">
        <v>41442</v>
      </c>
    </row>
    <row r="537" spans="1:1" x14ac:dyDescent="0.2">
      <c r="A537" s="54">
        <v>41443</v>
      </c>
    </row>
    <row r="538" spans="1:1" x14ac:dyDescent="0.2">
      <c r="A538" s="54">
        <v>41444</v>
      </c>
    </row>
    <row r="539" spans="1:1" x14ac:dyDescent="0.2">
      <c r="A539" s="54">
        <v>41445</v>
      </c>
    </row>
    <row r="540" spans="1:1" x14ac:dyDescent="0.2">
      <c r="A540" s="54">
        <v>41446</v>
      </c>
    </row>
    <row r="541" spans="1:1" x14ac:dyDescent="0.2">
      <c r="A541" s="54">
        <v>41447</v>
      </c>
    </row>
    <row r="542" spans="1:1" x14ac:dyDescent="0.2">
      <c r="A542" s="54">
        <v>41448</v>
      </c>
    </row>
    <row r="543" spans="1:1" x14ac:dyDescent="0.2">
      <c r="A543" s="54">
        <v>41449</v>
      </c>
    </row>
    <row r="544" spans="1:1" x14ac:dyDescent="0.2">
      <c r="A544" s="54">
        <v>41450</v>
      </c>
    </row>
    <row r="545" spans="1:1" x14ac:dyDescent="0.2">
      <c r="A545" s="54">
        <v>41451</v>
      </c>
    </row>
    <row r="546" spans="1:1" x14ac:dyDescent="0.2">
      <c r="A546" s="54">
        <v>41452</v>
      </c>
    </row>
    <row r="547" spans="1:1" x14ac:dyDescent="0.2">
      <c r="A547" s="54">
        <v>41453</v>
      </c>
    </row>
    <row r="548" spans="1:1" x14ac:dyDescent="0.2">
      <c r="A548" s="54">
        <v>41454</v>
      </c>
    </row>
    <row r="549" spans="1:1" x14ac:dyDescent="0.2">
      <c r="A549" s="54">
        <v>41455</v>
      </c>
    </row>
    <row r="550" spans="1:1" x14ac:dyDescent="0.2">
      <c r="A550" s="54">
        <v>41456</v>
      </c>
    </row>
    <row r="551" spans="1:1" x14ac:dyDescent="0.2">
      <c r="A551" s="54">
        <v>41457</v>
      </c>
    </row>
    <row r="552" spans="1:1" x14ac:dyDescent="0.2">
      <c r="A552" s="54">
        <v>41458</v>
      </c>
    </row>
    <row r="553" spans="1:1" x14ac:dyDescent="0.2">
      <c r="A553" s="54">
        <v>41459</v>
      </c>
    </row>
    <row r="554" spans="1:1" x14ac:dyDescent="0.2">
      <c r="A554" s="54">
        <v>41460</v>
      </c>
    </row>
    <row r="555" spans="1:1" x14ac:dyDescent="0.2">
      <c r="A555" s="54">
        <v>41461</v>
      </c>
    </row>
    <row r="556" spans="1:1" x14ac:dyDescent="0.2">
      <c r="A556" s="54">
        <v>41462</v>
      </c>
    </row>
    <row r="557" spans="1:1" x14ac:dyDescent="0.2">
      <c r="A557" s="54">
        <v>41463</v>
      </c>
    </row>
    <row r="558" spans="1:1" x14ac:dyDescent="0.2">
      <c r="A558" s="54">
        <v>41464</v>
      </c>
    </row>
    <row r="559" spans="1:1" x14ac:dyDescent="0.2">
      <c r="A559" s="54">
        <v>41465</v>
      </c>
    </row>
    <row r="560" spans="1:1" x14ac:dyDescent="0.2">
      <c r="A560" s="54">
        <v>41466</v>
      </c>
    </row>
    <row r="561" spans="1:1" x14ac:dyDescent="0.2">
      <c r="A561" s="54">
        <v>41467</v>
      </c>
    </row>
    <row r="562" spans="1:1" x14ac:dyDescent="0.2">
      <c r="A562" s="54">
        <v>41468</v>
      </c>
    </row>
    <row r="563" spans="1:1" x14ac:dyDescent="0.2">
      <c r="A563" s="54">
        <v>41469</v>
      </c>
    </row>
    <row r="564" spans="1:1" x14ac:dyDescent="0.2">
      <c r="A564" s="54">
        <v>41470</v>
      </c>
    </row>
    <row r="565" spans="1:1" x14ac:dyDescent="0.2">
      <c r="A565" s="54">
        <v>41471</v>
      </c>
    </row>
    <row r="566" spans="1:1" x14ac:dyDescent="0.2">
      <c r="A566" s="54">
        <v>41472</v>
      </c>
    </row>
    <row r="567" spans="1:1" x14ac:dyDescent="0.2">
      <c r="A567" s="54">
        <v>41473</v>
      </c>
    </row>
    <row r="568" spans="1:1" x14ac:dyDescent="0.2">
      <c r="A568" s="54">
        <v>41474</v>
      </c>
    </row>
    <row r="569" spans="1:1" x14ac:dyDescent="0.2">
      <c r="A569" s="54">
        <v>41475</v>
      </c>
    </row>
    <row r="570" spans="1:1" x14ac:dyDescent="0.2">
      <c r="A570" s="54">
        <v>41476</v>
      </c>
    </row>
    <row r="571" spans="1:1" x14ac:dyDescent="0.2">
      <c r="A571" s="54">
        <v>41477</v>
      </c>
    </row>
    <row r="572" spans="1:1" x14ac:dyDescent="0.2">
      <c r="A572" s="54">
        <v>41478</v>
      </c>
    </row>
    <row r="573" spans="1:1" x14ac:dyDescent="0.2">
      <c r="A573" s="54">
        <v>41479</v>
      </c>
    </row>
    <row r="574" spans="1:1" x14ac:dyDescent="0.2">
      <c r="A574" s="54">
        <v>41480</v>
      </c>
    </row>
    <row r="575" spans="1:1" x14ac:dyDescent="0.2">
      <c r="A575" s="54">
        <v>41481</v>
      </c>
    </row>
    <row r="576" spans="1:1" x14ac:dyDescent="0.2">
      <c r="A576" s="54">
        <v>41482</v>
      </c>
    </row>
    <row r="577" spans="1:1" x14ac:dyDescent="0.2">
      <c r="A577" s="54">
        <v>41483</v>
      </c>
    </row>
    <row r="578" spans="1:1" x14ac:dyDescent="0.2">
      <c r="A578" s="54">
        <v>41484</v>
      </c>
    </row>
    <row r="579" spans="1:1" x14ac:dyDescent="0.2">
      <c r="A579" s="54">
        <v>41485</v>
      </c>
    </row>
    <row r="580" spans="1:1" x14ac:dyDescent="0.2">
      <c r="A580" s="54">
        <v>41486</v>
      </c>
    </row>
    <row r="581" spans="1:1" x14ac:dyDescent="0.2">
      <c r="A581" s="54">
        <v>41487</v>
      </c>
    </row>
    <row r="582" spans="1:1" x14ac:dyDescent="0.2">
      <c r="A582" s="54">
        <v>41488</v>
      </c>
    </row>
    <row r="583" spans="1:1" x14ac:dyDescent="0.2">
      <c r="A583" s="54">
        <v>41489</v>
      </c>
    </row>
    <row r="584" spans="1:1" x14ac:dyDescent="0.2">
      <c r="A584" s="54">
        <v>41490</v>
      </c>
    </row>
    <row r="585" spans="1:1" x14ac:dyDescent="0.2">
      <c r="A585" s="54">
        <v>41491</v>
      </c>
    </row>
    <row r="586" spans="1:1" x14ac:dyDescent="0.2">
      <c r="A586" s="54">
        <v>41492</v>
      </c>
    </row>
    <row r="587" spans="1:1" x14ac:dyDescent="0.2">
      <c r="A587" s="54">
        <v>41493</v>
      </c>
    </row>
    <row r="588" spans="1:1" x14ac:dyDescent="0.2">
      <c r="A588" s="54">
        <v>41494</v>
      </c>
    </row>
    <row r="589" spans="1:1" x14ac:dyDescent="0.2">
      <c r="A589" s="54">
        <v>41495</v>
      </c>
    </row>
    <row r="590" spans="1:1" x14ac:dyDescent="0.2">
      <c r="A590" s="54">
        <v>41496</v>
      </c>
    </row>
    <row r="591" spans="1:1" x14ac:dyDescent="0.2">
      <c r="A591" s="54">
        <v>41497</v>
      </c>
    </row>
    <row r="592" spans="1:1" x14ac:dyDescent="0.2">
      <c r="A592" s="54">
        <v>41498</v>
      </c>
    </row>
    <row r="593" spans="1:1" x14ac:dyDescent="0.2">
      <c r="A593" s="54">
        <v>41499</v>
      </c>
    </row>
    <row r="594" spans="1:1" x14ac:dyDescent="0.2">
      <c r="A594" s="54">
        <v>41500</v>
      </c>
    </row>
    <row r="595" spans="1:1" x14ac:dyDescent="0.2">
      <c r="A595" s="54">
        <v>41501</v>
      </c>
    </row>
    <row r="596" spans="1:1" x14ac:dyDescent="0.2">
      <c r="A596" s="54">
        <v>41502</v>
      </c>
    </row>
    <row r="597" spans="1:1" x14ac:dyDescent="0.2">
      <c r="A597" s="54">
        <v>41503</v>
      </c>
    </row>
    <row r="598" spans="1:1" x14ac:dyDescent="0.2">
      <c r="A598" s="54">
        <v>41504</v>
      </c>
    </row>
    <row r="599" spans="1:1" x14ac:dyDescent="0.2">
      <c r="A599" s="54">
        <v>41505</v>
      </c>
    </row>
    <row r="600" spans="1:1" x14ac:dyDescent="0.2">
      <c r="A600" s="54">
        <v>41506</v>
      </c>
    </row>
    <row r="601" spans="1:1" x14ac:dyDescent="0.2">
      <c r="A601" s="54">
        <v>41507</v>
      </c>
    </row>
    <row r="602" spans="1:1" x14ac:dyDescent="0.2">
      <c r="A602" s="54">
        <v>41508</v>
      </c>
    </row>
    <row r="603" spans="1:1" x14ac:dyDescent="0.2">
      <c r="A603" s="54">
        <v>41509</v>
      </c>
    </row>
    <row r="604" spans="1:1" x14ac:dyDescent="0.2">
      <c r="A604" s="54">
        <v>41510</v>
      </c>
    </row>
    <row r="605" spans="1:1" x14ac:dyDescent="0.2">
      <c r="A605" s="54">
        <v>41511</v>
      </c>
    </row>
    <row r="606" spans="1:1" x14ac:dyDescent="0.2">
      <c r="A606" s="54">
        <v>41512</v>
      </c>
    </row>
    <row r="607" spans="1:1" x14ac:dyDescent="0.2">
      <c r="A607" s="54">
        <v>41513</v>
      </c>
    </row>
    <row r="608" spans="1:1" x14ac:dyDescent="0.2">
      <c r="A608" s="54">
        <v>41514</v>
      </c>
    </row>
    <row r="609" spans="1:1" x14ac:dyDescent="0.2">
      <c r="A609" s="54">
        <v>41515</v>
      </c>
    </row>
    <row r="610" spans="1:1" x14ac:dyDescent="0.2">
      <c r="A610" s="54">
        <v>41516</v>
      </c>
    </row>
    <row r="611" spans="1:1" x14ac:dyDescent="0.2">
      <c r="A611" s="54">
        <v>41517</v>
      </c>
    </row>
    <row r="612" spans="1:1" x14ac:dyDescent="0.2">
      <c r="A612" s="54">
        <v>41518</v>
      </c>
    </row>
    <row r="613" spans="1:1" x14ac:dyDescent="0.2">
      <c r="A613" s="54">
        <v>41519</v>
      </c>
    </row>
    <row r="614" spans="1:1" x14ac:dyDescent="0.2">
      <c r="A614" s="54">
        <v>41520</v>
      </c>
    </row>
    <row r="615" spans="1:1" x14ac:dyDescent="0.2">
      <c r="A615" s="54">
        <v>41521</v>
      </c>
    </row>
    <row r="616" spans="1:1" x14ac:dyDescent="0.2">
      <c r="A616" s="54">
        <v>41522</v>
      </c>
    </row>
    <row r="617" spans="1:1" x14ac:dyDescent="0.2">
      <c r="A617" s="54">
        <v>41523</v>
      </c>
    </row>
    <row r="618" spans="1:1" x14ac:dyDescent="0.2">
      <c r="A618" s="54">
        <v>41524</v>
      </c>
    </row>
    <row r="619" spans="1:1" x14ac:dyDescent="0.2">
      <c r="A619" s="54">
        <v>41525</v>
      </c>
    </row>
    <row r="620" spans="1:1" x14ac:dyDescent="0.2">
      <c r="A620" s="54">
        <v>41526</v>
      </c>
    </row>
    <row r="621" spans="1:1" x14ac:dyDescent="0.2">
      <c r="A621" s="54">
        <v>41527</v>
      </c>
    </row>
    <row r="622" spans="1:1" x14ac:dyDescent="0.2">
      <c r="A622" s="54">
        <v>41528</v>
      </c>
    </row>
    <row r="623" spans="1:1" x14ac:dyDescent="0.2">
      <c r="A623" s="54">
        <v>41529</v>
      </c>
    </row>
    <row r="624" spans="1:1" x14ac:dyDescent="0.2">
      <c r="A624" s="54">
        <v>41530</v>
      </c>
    </row>
    <row r="625" spans="1:1" x14ac:dyDescent="0.2">
      <c r="A625" s="54">
        <v>41531</v>
      </c>
    </row>
    <row r="626" spans="1:1" x14ac:dyDescent="0.2">
      <c r="A626" s="54">
        <v>41532</v>
      </c>
    </row>
    <row r="627" spans="1:1" x14ac:dyDescent="0.2">
      <c r="A627" s="54">
        <v>41533</v>
      </c>
    </row>
    <row r="628" spans="1:1" x14ac:dyDescent="0.2">
      <c r="A628" s="54">
        <v>41534</v>
      </c>
    </row>
    <row r="629" spans="1:1" x14ac:dyDescent="0.2">
      <c r="A629" s="54">
        <v>41535</v>
      </c>
    </row>
    <row r="630" spans="1:1" x14ac:dyDescent="0.2">
      <c r="A630" s="54">
        <v>41536</v>
      </c>
    </row>
    <row r="631" spans="1:1" x14ac:dyDescent="0.2">
      <c r="A631" s="54">
        <v>41537</v>
      </c>
    </row>
    <row r="632" spans="1:1" x14ac:dyDescent="0.2">
      <c r="A632" s="54">
        <v>41538</v>
      </c>
    </row>
    <row r="633" spans="1:1" x14ac:dyDescent="0.2">
      <c r="A633" s="54">
        <v>41539</v>
      </c>
    </row>
    <row r="634" spans="1:1" x14ac:dyDescent="0.2">
      <c r="A634" s="54">
        <v>41540</v>
      </c>
    </row>
    <row r="635" spans="1:1" x14ac:dyDescent="0.2">
      <c r="A635" s="54">
        <v>41541</v>
      </c>
    </row>
    <row r="636" spans="1:1" x14ac:dyDescent="0.2">
      <c r="A636" s="54">
        <v>41542</v>
      </c>
    </row>
    <row r="637" spans="1:1" x14ac:dyDescent="0.2">
      <c r="A637" s="54">
        <v>41543</v>
      </c>
    </row>
    <row r="638" spans="1:1" x14ac:dyDescent="0.2">
      <c r="A638" s="54">
        <v>41544</v>
      </c>
    </row>
    <row r="639" spans="1:1" x14ac:dyDescent="0.2">
      <c r="A639" s="54">
        <v>41545</v>
      </c>
    </row>
    <row r="640" spans="1:1" x14ac:dyDescent="0.2">
      <c r="A640" s="54">
        <v>41546</v>
      </c>
    </row>
    <row r="641" spans="1:1" x14ac:dyDescent="0.2">
      <c r="A641" s="54">
        <v>41547</v>
      </c>
    </row>
    <row r="642" spans="1:1" x14ac:dyDescent="0.2">
      <c r="A642" s="54">
        <v>41548</v>
      </c>
    </row>
    <row r="643" spans="1:1" x14ac:dyDescent="0.2">
      <c r="A643" s="54">
        <v>41549</v>
      </c>
    </row>
    <row r="644" spans="1:1" x14ac:dyDescent="0.2">
      <c r="A644" s="54">
        <v>41550</v>
      </c>
    </row>
    <row r="645" spans="1:1" x14ac:dyDescent="0.2">
      <c r="A645" s="54">
        <v>41551</v>
      </c>
    </row>
    <row r="646" spans="1:1" x14ac:dyDescent="0.2">
      <c r="A646" s="54">
        <v>41552</v>
      </c>
    </row>
    <row r="647" spans="1:1" x14ac:dyDescent="0.2">
      <c r="A647" s="54">
        <v>41553</v>
      </c>
    </row>
    <row r="648" spans="1:1" x14ac:dyDescent="0.2">
      <c r="A648" s="54">
        <v>41554</v>
      </c>
    </row>
    <row r="649" spans="1:1" x14ac:dyDescent="0.2">
      <c r="A649" s="54">
        <v>41555</v>
      </c>
    </row>
    <row r="650" spans="1:1" x14ac:dyDescent="0.2">
      <c r="A650" s="54">
        <v>41556</v>
      </c>
    </row>
    <row r="651" spans="1:1" x14ac:dyDescent="0.2">
      <c r="A651" s="54">
        <v>41557</v>
      </c>
    </row>
    <row r="652" spans="1:1" x14ac:dyDescent="0.2">
      <c r="A652" s="54">
        <v>41558</v>
      </c>
    </row>
    <row r="653" spans="1:1" x14ac:dyDescent="0.2">
      <c r="A653" s="54">
        <v>41559</v>
      </c>
    </row>
    <row r="654" spans="1:1" x14ac:dyDescent="0.2">
      <c r="A654" s="54">
        <v>41560</v>
      </c>
    </row>
    <row r="655" spans="1:1" x14ac:dyDescent="0.2">
      <c r="A655" s="54">
        <v>41561</v>
      </c>
    </row>
    <row r="656" spans="1:1" x14ac:dyDescent="0.2">
      <c r="A656" s="54">
        <v>41562</v>
      </c>
    </row>
    <row r="657" spans="1:1" x14ac:dyDescent="0.2">
      <c r="A657" s="54">
        <v>41563</v>
      </c>
    </row>
    <row r="658" spans="1:1" x14ac:dyDescent="0.2">
      <c r="A658" s="54">
        <v>41564</v>
      </c>
    </row>
    <row r="659" spans="1:1" x14ac:dyDescent="0.2">
      <c r="A659" s="54">
        <v>41565</v>
      </c>
    </row>
    <row r="660" spans="1:1" x14ac:dyDescent="0.2">
      <c r="A660" s="54">
        <v>41566</v>
      </c>
    </row>
    <row r="661" spans="1:1" x14ac:dyDescent="0.2">
      <c r="A661" s="54">
        <v>41567</v>
      </c>
    </row>
    <row r="662" spans="1:1" x14ac:dyDescent="0.2">
      <c r="A662" s="54">
        <v>41568</v>
      </c>
    </row>
    <row r="663" spans="1:1" x14ac:dyDescent="0.2">
      <c r="A663" s="54">
        <v>41569</v>
      </c>
    </row>
    <row r="664" spans="1:1" x14ac:dyDescent="0.2">
      <c r="A664" s="54">
        <v>41570</v>
      </c>
    </row>
    <row r="665" spans="1:1" x14ac:dyDescent="0.2">
      <c r="A665" s="54">
        <v>41571</v>
      </c>
    </row>
    <row r="666" spans="1:1" x14ac:dyDescent="0.2">
      <c r="A666" s="54">
        <v>41572</v>
      </c>
    </row>
    <row r="667" spans="1:1" x14ac:dyDescent="0.2">
      <c r="A667" s="54">
        <v>41573</v>
      </c>
    </row>
    <row r="668" spans="1:1" x14ac:dyDescent="0.2">
      <c r="A668" s="54">
        <v>41574</v>
      </c>
    </row>
    <row r="669" spans="1:1" x14ac:dyDescent="0.2">
      <c r="A669" s="54">
        <v>41575</v>
      </c>
    </row>
    <row r="670" spans="1:1" x14ac:dyDescent="0.2">
      <c r="A670" s="54">
        <v>41576</v>
      </c>
    </row>
    <row r="671" spans="1:1" x14ac:dyDescent="0.2">
      <c r="A671" s="54">
        <v>41577</v>
      </c>
    </row>
    <row r="672" spans="1:1" x14ac:dyDescent="0.2">
      <c r="A672" s="54">
        <v>41578</v>
      </c>
    </row>
    <row r="673" spans="1:1" x14ac:dyDescent="0.2">
      <c r="A673" s="54">
        <v>41579</v>
      </c>
    </row>
    <row r="674" spans="1:1" x14ac:dyDescent="0.2">
      <c r="A674" s="54">
        <v>41580</v>
      </c>
    </row>
    <row r="675" spans="1:1" x14ac:dyDescent="0.2">
      <c r="A675" s="54">
        <v>41581</v>
      </c>
    </row>
    <row r="676" spans="1:1" x14ac:dyDescent="0.2">
      <c r="A676" s="54">
        <v>41582</v>
      </c>
    </row>
    <row r="677" spans="1:1" x14ac:dyDescent="0.2">
      <c r="A677" s="54">
        <v>41583</v>
      </c>
    </row>
    <row r="678" spans="1:1" x14ac:dyDescent="0.2">
      <c r="A678" s="54">
        <v>41584</v>
      </c>
    </row>
    <row r="679" spans="1:1" x14ac:dyDescent="0.2">
      <c r="A679" s="54">
        <v>41585</v>
      </c>
    </row>
    <row r="680" spans="1:1" x14ac:dyDescent="0.2">
      <c r="A680" s="54">
        <v>41586</v>
      </c>
    </row>
    <row r="681" spans="1:1" x14ac:dyDescent="0.2">
      <c r="A681" s="54">
        <v>41587</v>
      </c>
    </row>
    <row r="682" spans="1:1" x14ac:dyDescent="0.2">
      <c r="A682" s="54">
        <v>41588</v>
      </c>
    </row>
    <row r="683" spans="1:1" x14ac:dyDescent="0.2">
      <c r="A683" s="54">
        <v>41589</v>
      </c>
    </row>
    <row r="684" spans="1:1" x14ac:dyDescent="0.2">
      <c r="A684" s="54">
        <v>41590</v>
      </c>
    </row>
    <row r="685" spans="1:1" x14ac:dyDescent="0.2">
      <c r="A685" s="54">
        <v>41591</v>
      </c>
    </row>
    <row r="686" spans="1:1" x14ac:dyDescent="0.2">
      <c r="A686" s="54">
        <v>41592</v>
      </c>
    </row>
    <row r="687" spans="1:1" x14ac:dyDescent="0.2">
      <c r="A687" s="54">
        <v>41593</v>
      </c>
    </row>
    <row r="688" spans="1:1" x14ac:dyDescent="0.2">
      <c r="A688" s="54">
        <v>41594</v>
      </c>
    </row>
    <row r="689" spans="1:1" x14ac:dyDescent="0.2">
      <c r="A689" s="54">
        <v>41595</v>
      </c>
    </row>
    <row r="690" spans="1:1" x14ac:dyDescent="0.2">
      <c r="A690" s="54">
        <v>41596</v>
      </c>
    </row>
    <row r="691" spans="1:1" x14ac:dyDescent="0.2">
      <c r="A691" s="54">
        <v>41597</v>
      </c>
    </row>
    <row r="692" spans="1:1" x14ac:dyDescent="0.2">
      <c r="A692" s="54">
        <v>41598</v>
      </c>
    </row>
    <row r="693" spans="1:1" x14ac:dyDescent="0.2">
      <c r="A693" s="54">
        <v>41599</v>
      </c>
    </row>
    <row r="694" spans="1:1" x14ac:dyDescent="0.2">
      <c r="A694" s="54">
        <v>41600</v>
      </c>
    </row>
    <row r="695" spans="1:1" x14ac:dyDescent="0.2">
      <c r="A695" s="54">
        <v>41601</v>
      </c>
    </row>
    <row r="696" spans="1:1" x14ac:dyDescent="0.2">
      <c r="A696" s="54">
        <v>41602</v>
      </c>
    </row>
    <row r="697" spans="1:1" x14ac:dyDescent="0.2">
      <c r="A697" s="54">
        <v>41603</v>
      </c>
    </row>
    <row r="698" spans="1:1" x14ac:dyDescent="0.2">
      <c r="A698" s="54">
        <v>41604</v>
      </c>
    </row>
    <row r="699" spans="1:1" x14ac:dyDescent="0.2">
      <c r="A699" s="54">
        <v>41605</v>
      </c>
    </row>
    <row r="700" spans="1:1" x14ac:dyDescent="0.2">
      <c r="A700" s="54">
        <v>41606</v>
      </c>
    </row>
    <row r="701" spans="1:1" x14ac:dyDescent="0.2">
      <c r="A701" s="54">
        <v>41607</v>
      </c>
    </row>
    <row r="702" spans="1:1" x14ac:dyDescent="0.2">
      <c r="A702" s="54">
        <v>41608</v>
      </c>
    </row>
    <row r="703" spans="1:1" x14ac:dyDescent="0.2">
      <c r="A703" s="54">
        <v>41609</v>
      </c>
    </row>
    <row r="704" spans="1:1" x14ac:dyDescent="0.2">
      <c r="A704" s="54">
        <v>41610</v>
      </c>
    </row>
    <row r="705" spans="1:1" x14ac:dyDescent="0.2">
      <c r="A705" s="54">
        <v>41611</v>
      </c>
    </row>
    <row r="706" spans="1:1" x14ac:dyDescent="0.2">
      <c r="A706" s="54">
        <v>41612</v>
      </c>
    </row>
    <row r="707" spans="1:1" x14ac:dyDescent="0.2">
      <c r="A707" s="54">
        <v>41613</v>
      </c>
    </row>
    <row r="708" spans="1:1" x14ac:dyDescent="0.2">
      <c r="A708" s="54">
        <v>41614</v>
      </c>
    </row>
    <row r="709" spans="1:1" x14ac:dyDescent="0.2">
      <c r="A709" s="54">
        <v>41615</v>
      </c>
    </row>
    <row r="710" spans="1:1" x14ac:dyDescent="0.2">
      <c r="A710" s="54">
        <v>41616</v>
      </c>
    </row>
    <row r="711" spans="1:1" x14ac:dyDescent="0.2">
      <c r="A711" s="54">
        <v>41617</v>
      </c>
    </row>
    <row r="712" spans="1:1" x14ac:dyDescent="0.2">
      <c r="A712" s="54">
        <v>41618</v>
      </c>
    </row>
    <row r="713" spans="1:1" x14ac:dyDescent="0.2">
      <c r="A713" s="54">
        <v>41619</v>
      </c>
    </row>
    <row r="714" spans="1:1" x14ac:dyDescent="0.2">
      <c r="A714" s="54">
        <v>41620</v>
      </c>
    </row>
    <row r="715" spans="1:1" x14ac:dyDescent="0.2">
      <c r="A715" s="54">
        <v>41621</v>
      </c>
    </row>
    <row r="716" spans="1:1" x14ac:dyDescent="0.2">
      <c r="A716" s="54">
        <v>41622</v>
      </c>
    </row>
    <row r="717" spans="1:1" x14ac:dyDescent="0.2">
      <c r="A717" s="54">
        <v>41623</v>
      </c>
    </row>
    <row r="718" spans="1:1" x14ac:dyDescent="0.2">
      <c r="A718" s="54">
        <v>41624</v>
      </c>
    </row>
    <row r="719" spans="1:1" x14ac:dyDescent="0.2">
      <c r="A719" s="54">
        <v>41625</v>
      </c>
    </row>
    <row r="720" spans="1:1" x14ac:dyDescent="0.2">
      <c r="A720" s="54">
        <v>41626</v>
      </c>
    </row>
    <row r="721" spans="1:1" x14ac:dyDescent="0.2">
      <c r="A721" s="54">
        <v>41627</v>
      </c>
    </row>
    <row r="722" spans="1:1" x14ac:dyDescent="0.2">
      <c r="A722" s="54">
        <v>41628</v>
      </c>
    </row>
    <row r="723" spans="1:1" x14ac:dyDescent="0.2">
      <c r="A723" s="54">
        <v>41629</v>
      </c>
    </row>
    <row r="724" spans="1:1" x14ac:dyDescent="0.2">
      <c r="A724" s="54">
        <v>41630</v>
      </c>
    </row>
    <row r="725" spans="1:1" x14ac:dyDescent="0.2">
      <c r="A725" s="54">
        <v>41631</v>
      </c>
    </row>
    <row r="726" spans="1:1" x14ac:dyDescent="0.2">
      <c r="A726" s="54">
        <v>41632</v>
      </c>
    </row>
    <row r="727" spans="1:1" x14ac:dyDescent="0.2">
      <c r="A727" s="54">
        <v>41633</v>
      </c>
    </row>
    <row r="728" spans="1:1" x14ac:dyDescent="0.2">
      <c r="A728" s="54">
        <v>41634</v>
      </c>
    </row>
    <row r="729" spans="1:1" x14ac:dyDescent="0.2">
      <c r="A729" s="54">
        <v>41635</v>
      </c>
    </row>
    <row r="730" spans="1:1" x14ac:dyDescent="0.2">
      <c r="A730" s="54">
        <v>41636</v>
      </c>
    </row>
    <row r="731" spans="1:1" x14ac:dyDescent="0.2">
      <c r="A731" s="54">
        <v>41637</v>
      </c>
    </row>
    <row r="732" spans="1:1" x14ac:dyDescent="0.2">
      <c r="A732" s="54">
        <v>41638</v>
      </c>
    </row>
    <row r="733" spans="1:1" x14ac:dyDescent="0.2">
      <c r="A733" s="54">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46"/>
  <sheetViews>
    <sheetView showGridLines="0" view="pageBreakPreview" zoomScale="80" zoomScaleNormal="100" zoomScaleSheetLayoutView="80" workbookViewId="0">
      <selection activeCell="C23" sqref="C23"/>
    </sheetView>
  </sheetViews>
  <sheetFormatPr defaultColWidth="9.140625" defaultRowHeight="15" x14ac:dyDescent="0.3"/>
  <cols>
    <col min="1" max="1" width="14.28515625" style="19" bestFit="1" customWidth="1"/>
    <col min="2" max="2" width="80" style="171" customWidth="1"/>
    <col min="3" max="3" width="16.5703125" style="19" customWidth="1"/>
    <col min="4" max="4" width="14.28515625" style="19" customWidth="1"/>
    <col min="5" max="16384" width="9.140625" style="19"/>
  </cols>
  <sheetData>
    <row r="1" spans="1:7" s="6" customFormat="1" x14ac:dyDescent="0.3">
      <c r="A1" s="67" t="s">
        <v>252</v>
      </c>
      <c r="B1" s="167"/>
      <c r="C1" s="699" t="s">
        <v>94</v>
      </c>
      <c r="D1" s="699"/>
    </row>
    <row r="2" spans="1:7" s="6" customFormat="1" x14ac:dyDescent="0.3">
      <c r="A2" s="68" t="s">
        <v>124</v>
      </c>
      <c r="B2" s="167"/>
      <c r="C2" s="700" t="str">
        <f>'ფორმა N1'!M2</f>
        <v>01.01.2023-31.12.2023</v>
      </c>
      <c r="D2" s="701"/>
    </row>
    <row r="3" spans="1:7" s="6" customFormat="1" x14ac:dyDescent="0.3">
      <c r="A3" s="68"/>
      <c r="B3" s="167"/>
      <c r="C3" s="235"/>
      <c r="D3" s="235"/>
    </row>
    <row r="4" spans="1:7" s="2" customFormat="1" x14ac:dyDescent="0.3">
      <c r="A4" s="69" t="str">
        <f>'ფორმა N2'!A4</f>
        <v>ანგარიშვალდებული პირის დასახელება:</v>
      </c>
      <c r="B4" s="168"/>
      <c r="C4" s="68"/>
      <c r="D4" s="68"/>
      <c r="G4" s="6"/>
    </row>
    <row r="5" spans="1:7" s="2" customFormat="1" x14ac:dyDescent="0.3">
      <c r="A5" s="161" t="str">
        <f>'ფორმა N1'!D4</f>
        <v>მპგ "ევროპული საქართველო-მოძრაობა თავისუფლებისთვის"</v>
      </c>
      <c r="B5" s="169"/>
      <c r="C5" s="53"/>
      <c r="D5" s="53"/>
    </row>
    <row r="6" spans="1:7" s="2" customFormat="1" x14ac:dyDescent="0.3">
      <c r="A6" s="69"/>
      <c r="B6" s="168"/>
      <c r="C6" s="68"/>
      <c r="D6" s="68"/>
    </row>
    <row r="7" spans="1:7" s="6" customFormat="1" ht="18" x14ac:dyDescent="0.3">
      <c r="A7" s="231"/>
      <c r="B7" s="318"/>
      <c r="C7" s="70"/>
      <c r="D7" s="70"/>
    </row>
    <row r="8" spans="1:7" s="6" customFormat="1" ht="30" x14ac:dyDescent="0.3">
      <c r="A8" s="95" t="s">
        <v>64</v>
      </c>
      <c r="B8" s="71" t="s">
        <v>230</v>
      </c>
      <c r="C8" s="71" t="s">
        <v>66</v>
      </c>
      <c r="D8" s="71" t="s">
        <v>67</v>
      </c>
    </row>
    <row r="9" spans="1:7" s="7" customFormat="1" x14ac:dyDescent="0.3">
      <c r="A9" s="162">
        <v>1</v>
      </c>
      <c r="B9" s="162" t="s">
        <v>65</v>
      </c>
      <c r="C9" s="75">
        <f>SUM(C10,C26)</f>
        <v>188649.5</v>
      </c>
      <c r="D9" s="75">
        <f>SUM(D10,D26)</f>
        <v>188649.5</v>
      </c>
    </row>
    <row r="10" spans="1:7" s="7" customFormat="1" x14ac:dyDescent="0.3">
      <c r="A10" s="77">
        <v>1.1000000000000001</v>
      </c>
      <c r="B10" s="77" t="s">
        <v>69</v>
      </c>
      <c r="C10" s="75">
        <f>SUM(C11,C12,C16,C19,C25)</f>
        <v>188649.5</v>
      </c>
      <c r="D10" s="75">
        <f>SUM(D11,D12,D16,D19,D24,D25)</f>
        <v>188649.5</v>
      </c>
    </row>
    <row r="11" spans="1:7" s="9" customFormat="1" ht="18" x14ac:dyDescent="0.3">
      <c r="A11" s="78" t="s">
        <v>30</v>
      </c>
      <c r="B11" s="78" t="s">
        <v>68</v>
      </c>
      <c r="C11" s="8"/>
      <c r="D11" s="8"/>
    </row>
    <row r="12" spans="1:7" s="10" customFormat="1" x14ac:dyDescent="0.3">
      <c r="A12" s="78" t="s">
        <v>31</v>
      </c>
      <c r="B12" s="78" t="s">
        <v>283</v>
      </c>
      <c r="C12" s="96">
        <f>SUM(C13:C15)</f>
        <v>1248</v>
      </c>
      <c r="D12" s="96">
        <f>SUM(D13:D15)</f>
        <v>1248</v>
      </c>
    </row>
    <row r="13" spans="1:7" s="3" customFormat="1" x14ac:dyDescent="0.3">
      <c r="A13" s="87" t="s">
        <v>70</v>
      </c>
      <c r="B13" s="87" t="s">
        <v>286</v>
      </c>
      <c r="C13" s="378">
        <v>1248</v>
      </c>
      <c r="D13" s="378">
        <v>1248</v>
      </c>
    </row>
    <row r="14" spans="1:7" s="3" customFormat="1" x14ac:dyDescent="0.3">
      <c r="A14" s="87" t="s">
        <v>408</v>
      </c>
      <c r="B14" s="87" t="s">
        <v>407</v>
      </c>
      <c r="C14" s="378"/>
      <c r="D14" s="378"/>
    </row>
    <row r="15" spans="1:7" s="3" customFormat="1" x14ac:dyDescent="0.3">
      <c r="A15" s="87" t="s">
        <v>409</v>
      </c>
      <c r="B15" s="87" t="s">
        <v>83</v>
      </c>
      <c r="C15" s="378"/>
      <c r="D15" s="378"/>
    </row>
    <row r="16" spans="1:7" s="3" customFormat="1" x14ac:dyDescent="0.3">
      <c r="A16" s="78" t="s">
        <v>71</v>
      </c>
      <c r="B16" s="78" t="s">
        <v>72</v>
      </c>
      <c r="C16" s="364">
        <f>SUM(C17:C18)</f>
        <v>187401.5</v>
      </c>
      <c r="D16" s="364">
        <f>SUM(D17:D18)</f>
        <v>187401.5</v>
      </c>
    </row>
    <row r="17" spans="1:4" s="3" customFormat="1" x14ac:dyDescent="0.3">
      <c r="A17" s="87" t="s">
        <v>73</v>
      </c>
      <c r="B17" s="87" t="s">
        <v>75</v>
      </c>
      <c r="C17" s="378">
        <v>144155</v>
      </c>
      <c r="D17" s="378">
        <v>144155</v>
      </c>
    </row>
    <row r="18" spans="1:4" s="3" customFormat="1" x14ac:dyDescent="0.3">
      <c r="A18" s="87" t="s">
        <v>74</v>
      </c>
      <c r="B18" s="87" t="s">
        <v>449</v>
      </c>
      <c r="C18" s="378">
        <v>43246.5</v>
      </c>
      <c r="D18" s="378">
        <v>43246.5</v>
      </c>
    </row>
    <row r="19" spans="1:4" s="3" customFormat="1" x14ac:dyDescent="0.3">
      <c r="A19" s="78" t="s">
        <v>76</v>
      </c>
      <c r="B19" s="78" t="s">
        <v>363</v>
      </c>
      <c r="C19" s="96">
        <f>SUM(C20:C23)</f>
        <v>0</v>
      </c>
      <c r="D19" s="96">
        <f>SUM(D20:D23)</f>
        <v>0</v>
      </c>
    </row>
    <row r="20" spans="1:4" s="3" customFormat="1" x14ac:dyDescent="0.3">
      <c r="A20" s="87" t="s">
        <v>77</v>
      </c>
      <c r="B20" s="87" t="s">
        <v>505</v>
      </c>
      <c r="C20" s="8"/>
      <c r="D20" s="8"/>
    </row>
    <row r="21" spans="1:4" s="3" customFormat="1" ht="30" x14ac:dyDescent="0.3">
      <c r="A21" s="87" t="s">
        <v>78</v>
      </c>
      <c r="B21" s="87" t="s">
        <v>415</v>
      </c>
      <c r="C21" s="8"/>
      <c r="D21" s="8"/>
    </row>
    <row r="22" spans="1:4" s="3" customFormat="1" x14ac:dyDescent="0.3">
      <c r="A22" s="87" t="s">
        <v>79</v>
      </c>
      <c r="B22" s="87" t="s">
        <v>434</v>
      </c>
      <c r="C22" s="8"/>
      <c r="D22" s="8"/>
    </row>
    <row r="23" spans="1:4" s="3" customFormat="1" ht="30" x14ac:dyDescent="0.3">
      <c r="A23" s="87" t="s">
        <v>80</v>
      </c>
      <c r="B23" s="87" t="s">
        <v>481</v>
      </c>
      <c r="C23" s="8"/>
      <c r="D23" s="8"/>
    </row>
    <row r="24" spans="1:4" s="3" customFormat="1" x14ac:dyDescent="0.3">
      <c r="A24" s="78" t="s">
        <v>81</v>
      </c>
      <c r="B24" s="78" t="s">
        <v>377</v>
      </c>
      <c r="C24" s="8"/>
      <c r="D24" s="8"/>
    </row>
    <row r="25" spans="1:4" s="3" customFormat="1" x14ac:dyDescent="0.3">
      <c r="A25" s="78" t="s">
        <v>232</v>
      </c>
      <c r="B25" s="78" t="s">
        <v>383</v>
      </c>
      <c r="C25" s="8"/>
      <c r="D25" s="8"/>
    </row>
    <row r="26" spans="1:4" x14ac:dyDescent="0.3">
      <c r="A26" s="77">
        <v>1.2</v>
      </c>
      <c r="B26" s="77" t="s">
        <v>82</v>
      </c>
      <c r="C26" s="75">
        <f>SUM(C27,C35)</f>
        <v>0</v>
      </c>
      <c r="D26" s="75">
        <f>SUM(D27,D35)</f>
        <v>0</v>
      </c>
    </row>
    <row r="27" spans="1:4" x14ac:dyDescent="0.3">
      <c r="A27" s="78" t="s">
        <v>32</v>
      </c>
      <c r="B27" s="78" t="s">
        <v>286</v>
      </c>
      <c r="C27" s="96">
        <f>SUM(C28:C30)</f>
        <v>0</v>
      </c>
      <c r="D27" s="96">
        <f>SUM(D28:D30)</f>
        <v>0</v>
      </c>
    </row>
    <row r="28" spans="1:4" x14ac:dyDescent="0.3">
      <c r="A28" s="165" t="s">
        <v>84</v>
      </c>
      <c r="B28" s="165" t="s">
        <v>284</v>
      </c>
      <c r="C28" s="8"/>
      <c r="D28" s="8"/>
    </row>
    <row r="29" spans="1:4" x14ac:dyDescent="0.3">
      <c r="A29" s="165" t="s">
        <v>85</v>
      </c>
      <c r="B29" s="165" t="s">
        <v>287</v>
      </c>
      <c r="C29" s="8"/>
      <c r="D29" s="8"/>
    </row>
    <row r="30" spans="1:4" x14ac:dyDescent="0.3">
      <c r="A30" s="165" t="s">
        <v>384</v>
      </c>
      <c r="B30" s="165" t="s">
        <v>285</v>
      </c>
      <c r="C30" s="8"/>
      <c r="D30" s="8"/>
    </row>
    <row r="31" spans="1:4" x14ac:dyDescent="0.3">
      <c r="A31" s="78" t="s">
        <v>33</v>
      </c>
      <c r="B31" s="78" t="s">
        <v>407</v>
      </c>
      <c r="C31" s="96">
        <f>SUM(C32:C34)</f>
        <v>0</v>
      </c>
      <c r="D31" s="96">
        <f>SUM(D32:D34)</f>
        <v>0</v>
      </c>
    </row>
    <row r="32" spans="1:4" x14ac:dyDescent="0.3">
      <c r="A32" s="165" t="s">
        <v>12</v>
      </c>
      <c r="B32" s="165" t="s">
        <v>410</v>
      </c>
      <c r="C32" s="8"/>
      <c r="D32" s="8"/>
    </row>
    <row r="33" spans="1:4" x14ac:dyDescent="0.3">
      <c r="A33" s="165" t="s">
        <v>13</v>
      </c>
      <c r="B33" s="165" t="s">
        <v>411</v>
      </c>
      <c r="C33" s="8"/>
      <c r="D33" s="8"/>
    </row>
    <row r="34" spans="1:4" x14ac:dyDescent="0.3">
      <c r="A34" s="165" t="s">
        <v>261</v>
      </c>
      <c r="B34" s="165" t="s">
        <v>412</v>
      </c>
      <c r="C34" s="8"/>
      <c r="D34" s="8"/>
    </row>
    <row r="35" spans="1:4" s="282" customFormat="1" x14ac:dyDescent="0.3">
      <c r="A35" s="78" t="s">
        <v>34</v>
      </c>
      <c r="B35" s="174" t="s">
        <v>382</v>
      </c>
      <c r="C35" s="8"/>
      <c r="D35" s="378"/>
    </row>
    <row r="36" spans="1:4" s="2" customFormat="1" x14ac:dyDescent="0.3">
      <c r="A36" s="1"/>
      <c r="B36" s="170"/>
    </row>
    <row r="37" spans="1:4" s="2" customFormat="1" x14ac:dyDescent="0.3">
      <c r="B37" s="170"/>
    </row>
    <row r="38" spans="1:4" x14ac:dyDescent="0.3">
      <c r="A38" s="1"/>
    </row>
    <row r="39" spans="1:4" x14ac:dyDescent="0.3">
      <c r="A39" s="2"/>
    </row>
    <row r="40" spans="1:4" s="2" customFormat="1" x14ac:dyDescent="0.3">
      <c r="A40" s="62" t="s">
        <v>93</v>
      </c>
      <c r="B40" s="170"/>
    </row>
    <row r="41" spans="1:4" s="2" customFormat="1" x14ac:dyDescent="0.3">
      <c r="B41" s="170"/>
    </row>
    <row r="42" spans="1:4" s="2" customFormat="1" x14ac:dyDescent="0.3">
      <c r="B42" s="170"/>
      <c r="D42" s="12"/>
    </row>
    <row r="43" spans="1:4" s="2" customFormat="1" x14ac:dyDescent="0.3">
      <c r="A43" s="238"/>
      <c r="B43" s="172" t="s">
        <v>380</v>
      </c>
      <c r="D43" s="12"/>
    </row>
    <row r="44" spans="1:4" s="2" customFormat="1" x14ac:dyDescent="0.3">
      <c r="A44" s="238"/>
      <c r="B44" s="170" t="s">
        <v>250</v>
      </c>
      <c r="D44" s="12"/>
    </row>
    <row r="45" spans="1:4" s="238" customFormat="1" ht="12.75" x14ac:dyDescent="0.2">
      <c r="B45" s="173" t="s">
        <v>123</v>
      </c>
    </row>
    <row r="46" spans="1:4" s="238" customFormat="1" ht="12.75" x14ac:dyDescent="0.2">
      <c r="B46" s="319"/>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0"/>
  <sheetViews>
    <sheetView showGridLines="0" view="pageBreakPreview" topLeftCell="A7" zoomScale="80" zoomScaleNormal="100" zoomScaleSheetLayoutView="80" workbookViewId="0">
      <selection activeCell="E7" sqref="E1:E1048576"/>
    </sheetView>
  </sheetViews>
  <sheetFormatPr defaultColWidth="9.140625" defaultRowHeight="15" x14ac:dyDescent="0.3"/>
  <cols>
    <col min="1" max="1" width="16" style="2" customWidth="1"/>
    <col min="2" max="2" width="73.7109375" style="2" customWidth="1"/>
    <col min="3" max="3" width="15" style="2" customWidth="1"/>
    <col min="4" max="4" width="15.28515625" style="449" customWidth="1"/>
    <col min="5" max="5" width="27" style="2" customWidth="1"/>
    <col min="6" max="16384" width="9.140625" style="2"/>
  </cols>
  <sheetData>
    <row r="1" spans="1:5" s="6" customFormat="1" ht="21.75" customHeight="1" x14ac:dyDescent="0.3">
      <c r="A1" s="704" t="s">
        <v>450</v>
      </c>
      <c r="B1" s="704"/>
      <c r="C1" s="699" t="s">
        <v>94</v>
      </c>
      <c r="D1" s="699"/>
    </row>
    <row r="2" spans="1:5" s="6" customFormat="1" x14ac:dyDescent="0.3">
      <c r="A2" s="704" t="s">
        <v>451</v>
      </c>
      <c r="B2" s="704"/>
      <c r="C2" s="697" t="str">
        <f>'ფორმა N1'!M2</f>
        <v>01.01.2023-31.12.2023</v>
      </c>
      <c r="D2" s="698"/>
    </row>
    <row r="3" spans="1:5" s="6" customFormat="1" x14ac:dyDescent="0.3">
      <c r="A3" s="705"/>
      <c r="B3" s="705"/>
      <c r="C3" s="235"/>
      <c r="D3" s="445"/>
    </row>
    <row r="4" spans="1:5" s="6" customFormat="1" x14ac:dyDescent="0.3">
      <c r="A4" s="68" t="s">
        <v>124</v>
      </c>
      <c r="B4" s="231"/>
      <c r="C4" s="235"/>
      <c r="D4" s="445"/>
    </row>
    <row r="5" spans="1:5" s="6" customFormat="1" x14ac:dyDescent="0.3">
      <c r="A5" s="68"/>
      <c r="B5" s="231"/>
      <c r="C5" s="235"/>
      <c r="D5" s="445"/>
    </row>
    <row r="6" spans="1:5" x14ac:dyDescent="0.3">
      <c r="A6" s="69" t="str">
        <f>'[1]ფორმა N2'!A4</f>
        <v>ანგარიშვალდებული პირის დასახელება:</v>
      </c>
      <c r="B6" s="69"/>
      <c r="C6" s="68"/>
      <c r="D6" s="446"/>
    </row>
    <row r="7" spans="1:5" x14ac:dyDescent="0.3">
      <c r="A7" s="161" t="str">
        <f>'ფორმა N1'!D4</f>
        <v>მპგ "ევროპული საქართველო-მოძრაობა თავისუფლებისთვის"</v>
      </c>
      <c r="B7" s="72"/>
      <c r="C7" s="73"/>
      <c r="D7" s="447"/>
    </row>
    <row r="8" spans="1:5" x14ac:dyDescent="0.3">
      <c r="A8" s="69"/>
      <c r="B8" s="69"/>
      <c r="C8" s="68"/>
      <c r="D8" s="446"/>
    </row>
    <row r="9" spans="1:5" s="6" customFormat="1" x14ac:dyDescent="0.3">
      <c r="A9" s="231"/>
      <c r="B9" s="231"/>
      <c r="C9" s="702">
        <v>4</v>
      </c>
      <c r="D9" s="702"/>
    </row>
    <row r="10" spans="1:5" s="6" customFormat="1" ht="35.25" customHeight="1" x14ac:dyDescent="0.3">
      <c r="A10" s="79" t="s">
        <v>64</v>
      </c>
      <c r="B10" s="80" t="s">
        <v>11</v>
      </c>
      <c r="C10" s="71" t="s">
        <v>10</v>
      </c>
      <c r="D10" s="448" t="s">
        <v>9</v>
      </c>
    </row>
    <row r="11" spans="1:5" s="7" customFormat="1" x14ac:dyDescent="0.2">
      <c r="A11" s="162">
        <v>1</v>
      </c>
      <c r="B11" s="162" t="s">
        <v>57</v>
      </c>
      <c r="C11" s="494">
        <f>SUM(C12,C16,C56,C59,C60,C61,C79)</f>
        <v>1078675.06</v>
      </c>
      <c r="D11" s="557">
        <f>SUM(D12,D16,D56,D59,D60,D61,D67,D75,D76)</f>
        <v>1082551.6199999999</v>
      </c>
      <c r="E11" s="604"/>
    </row>
    <row r="12" spans="1:5" s="9" customFormat="1" ht="18" x14ac:dyDescent="0.2">
      <c r="A12" s="77">
        <v>1.1000000000000001</v>
      </c>
      <c r="B12" s="77" t="s">
        <v>58</v>
      </c>
      <c r="C12" s="558">
        <f>SUM(C13:C15)</f>
        <v>632752.84</v>
      </c>
      <c r="D12" s="559">
        <f>SUM(D13:D15)</f>
        <v>632752.84</v>
      </c>
    </row>
    <row r="13" spans="1:5" s="10" customFormat="1" ht="17.25" customHeight="1" x14ac:dyDescent="0.2">
      <c r="A13" s="78" t="s">
        <v>30</v>
      </c>
      <c r="B13" s="78" t="s">
        <v>59</v>
      </c>
      <c r="C13" s="560">
        <v>538665.06999999995</v>
      </c>
      <c r="D13" s="560">
        <v>538665.06999999995</v>
      </c>
    </row>
    <row r="14" spans="1:5" s="3" customFormat="1" x14ac:dyDescent="0.2">
      <c r="A14" s="78" t="s">
        <v>31</v>
      </c>
      <c r="B14" s="78" t="s">
        <v>0</v>
      </c>
      <c r="C14" s="560">
        <v>94087.77</v>
      </c>
      <c r="D14" s="560">
        <v>94087.77</v>
      </c>
    </row>
    <row r="15" spans="1:5" s="3" customFormat="1" x14ac:dyDescent="0.2">
      <c r="A15" s="317" t="s">
        <v>71</v>
      </c>
      <c r="B15" s="78" t="s">
        <v>487</v>
      </c>
      <c r="C15" s="560"/>
      <c r="D15" s="560"/>
    </row>
    <row r="16" spans="1:5" s="7" customFormat="1" x14ac:dyDescent="0.2">
      <c r="A16" s="77">
        <v>1.2</v>
      </c>
      <c r="B16" s="77" t="s">
        <v>60</v>
      </c>
      <c r="C16" s="386">
        <f>SUM(C17,C20,C32,C33,C34,C35,C38,C39,C46:C50,C54,C55)</f>
        <v>414432.95</v>
      </c>
      <c r="D16" s="499">
        <f>SUM(D17,D20,D32,D33,D34,D35,D38,D39,D46:D50,D54,D55)</f>
        <v>414040.51</v>
      </c>
    </row>
    <row r="17" spans="1:4" s="3" customFormat="1" x14ac:dyDescent="0.2">
      <c r="A17" s="78" t="s">
        <v>32</v>
      </c>
      <c r="B17" s="78" t="s">
        <v>1</v>
      </c>
      <c r="C17" s="558">
        <f>C18+C19</f>
        <v>2627.85</v>
      </c>
      <c r="D17" s="558">
        <f>D18+D19</f>
        <v>2627.85</v>
      </c>
    </row>
    <row r="18" spans="1:4" s="3" customFormat="1" x14ac:dyDescent="0.2">
      <c r="A18" s="87" t="s">
        <v>84</v>
      </c>
      <c r="B18" s="87" t="s">
        <v>61</v>
      </c>
      <c r="C18" s="428"/>
      <c r="D18" s="498"/>
    </row>
    <row r="19" spans="1:4" s="3" customFormat="1" x14ac:dyDescent="0.2">
      <c r="A19" s="87" t="s">
        <v>85</v>
      </c>
      <c r="B19" s="87" t="s">
        <v>62</v>
      </c>
      <c r="C19" s="679">
        <v>2627.85</v>
      </c>
      <c r="D19" s="679">
        <v>2627.85</v>
      </c>
    </row>
    <row r="20" spans="1:4" s="3" customFormat="1" x14ac:dyDescent="0.2">
      <c r="A20" s="78" t="s">
        <v>33</v>
      </c>
      <c r="B20" s="78" t="s">
        <v>2</v>
      </c>
      <c r="C20" s="558">
        <f>SUM(C21:C26,C31)</f>
        <v>39358.639999999999</v>
      </c>
      <c r="D20" s="559">
        <f>SUM(D21:D26,D31)</f>
        <v>38966.200000000004</v>
      </c>
    </row>
    <row r="21" spans="1:4" s="164" customFormat="1" ht="30" x14ac:dyDescent="0.2">
      <c r="A21" s="87" t="s">
        <v>12</v>
      </c>
      <c r="B21" s="87" t="s">
        <v>231</v>
      </c>
      <c r="C21" s="680">
        <v>1334.81</v>
      </c>
      <c r="D21" s="680">
        <v>1334.81</v>
      </c>
    </row>
    <row r="22" spans="1:4" s="164" customFormat="1" x14ac:dyDescent="0.2">
      <c r="A22" s="87" t="s">
        <v>13</v>
      </c>
      <c r="B22" s="87" t="s">
        <v>14</v>
      </c>
      <c r="C22" s="163"/>
      <c r="D22" s="35"/>
    </row>
    <row r="23" spans="1:4" s="164" customFormat="1" ht="30" x14ac:dyDescent="0.2">
      <c r="A23" s="87" t="s">
        <v>261</v>
      </c>
      <c r="B23" s="87" t="s">
        <v>22</v>
      </c>
      <c r="C23" s="163"/>
      <c r="D23" s="35"/>
    </row>
    <row r="24" spans="1:4" s="164" customFormat="1" ht="16.5" customHeight="1" x14ac:dyDescent="0.2">
      <c r="A24" s="87" t="s">
        <v>262</v>
      </c>
      <c r="B24" s="87" t="s">
        <v>15</v>
      </c>
      <c r="C24" s="33">
        <f>18962.64+1724.8</f>
        <v>20687.439999999999</v>
      </c>
      <c r="D24" s="33">
        <v>20682.04</v>
      </c>
    </row>
    <row r="25" spans="1:4" s="164" customFormat="1" ht="16.5" customHeight="1" x14ac:dyDescent="0.2">
      <c r="A25" s="87" t="s">
        <v>263</v>
      </c>
      <c r="B25" s="87" t="s">
        <v>16</v>
      </c>
      <c r="C25" s="33">
        <v>238.8</v>
      </c>
      <c r="D25" s="33">
        <v>238.8</v>
      </c>
    </row>
    <row r="26" spans="1:4" s="164" customFormat="1" ht="16.5" customHeight="1" x14ac:dyDescent="0.2">
      <c r="A26" s="87" t="s">
        <v>264</v>
      </c>
      <c r="B26" s="87" t="s">
        <v>17</v>
      </c>
      <c r="C26" s="558">
        <f>SUM(C27:C30)</f>
        <v>14529.439999999999</v>
      </c>
      <c r="D26" s="559">
        <f>SUM(D27:D30)</f>
        <v>14142.4</v>
      </c>
    </row>
    <row r="27" spans="1:4" s="164" customFormat="1" ht="16.5" customHeight="1" x14ac:dyDescent="0.2">
      <c r="A27" s="165" t="s">
        <v>265</v>
      </c>
      <c r="B27" s="165" t="s">
        <v>18</v>
      </c>
      <c r="C27" s="33">
        <f>9000.14+829.21</f>
        <v>9829.3499999999985</v>
      </c>
      <c r="D27" s="33">
        <v>9635.35</v>
      </c>
    </row>
    <row r="28" spans="1:4" s="164" customFormat="1" ht="16.5" customHeight="1" x14ac:dyDescent="0.2">
      <c r="A28" s="165" t="s">
        <v>266</v>
      </c>
      <c r="B28" s="165" t="s">
        <v>19</v>
      </c>
      <c r="C28" s="33">
        <f>1706.57+377.63</f>
        <v>2084.1999999999998</v>
      </c>
      <c r="D28" s="33">
        <v>1871.72</v>
      </c>
    </row>
    <row r="29" spans="1:4" s="164" customFormat="1" ht="16.5" customHeight="1" x14ac:dyDescent="0.2">
      <c r="A29" s="165" t="s">
        <v>267</v>
      </c>
      <c r="B29" s="165" t="s">
        <v>20</v>
      </c>
      <c r="C29" s="33">
        <f>2024.47+481.42</f>
        <v>2505.89</v>
      </c>
      <c r="D29" s="33">
        <v>2525.33</v>
      </c>
    </row>
    <row r="30" spans="1:4" s="164" customFormat="1" ht="16.5" customHeight="1" x14ac:dyDescent="0.2">
      <c r="A30" s="165" t="s">
        <v>268</v>
      </c>
      <c r="B30" s="165" t="s">
        <v>23</v>
      </c>
      <c r="C30" s="33">
        <v>110</v>
      </c>
      <c r="D30" s="33">
        <v>110</v>
      </c>
    </row>
    <row r="31" spans="1:4" s="164" customFormat="1" ht="16.5" customHeight="1" x14ac:dyDescent="0.2">
      <c r="A31" s="87" t="s">
        <v>269</v>
      </c>
      <c r="B31" s="87" t="s">
        <v>21</v>
      </c>
      <c r="C31" s="33">
        <v>2568.15</v>
      </c>
      <c r="D31" s="33">
        <v>2568.15</v>
      </c>
    </row>
    <row r="32" spans="1:4" s="3" customFormat="1" ht="16.5" customHeight="1" x14ac:dyDescent="0.2">
      <c r="A32" s="78" t="s">
        <v>34</v>
      </c>
      <c r="B32" s="78" t="s">
        <v>3</v>
      </c>
      <c r="C32" s="428">
        <v>1499</v>
      </c>
      <c r="D32" s="428">
        <v>1499</v>
      </c>
    </row>
    <row r="33" spans="1:4" s="3" customFormat="1" ht="16.5" customHeight="1" x14ac:dyDescent="0.2">
      <c r="A33" s="78" t="s">
        <v>35</v>
      </c>
      <c r="B33" s="78" t="s">
        <v>4</v>
      </c>
      <c r="C33" s="428"/>
      <c r="D33" s="498"/>
    </row>
    <row r="34" spans="1:4" s="3" customFormat="1" ht="16.5" customHeight="1" x14ac:dyDescent="0.2">
      <c r="A34" s="78" t="s">
        <v>36</v>
      </c>
      <c r="B34" s="78" t="s">
        <v>5</v>
      </c>
      <c r="C34" s="428"/>
      <c r="D34" s="498"/>
    </row>
    <row r="35" spans="1:4" s="3" customFormat="1" x14ac:dyDescent="0.2">
      <c r="A35" s="78" t="s">
        <v>37</v>
      </c>
      <c r="B35" s="78" t="s">
        <v>63</v>
      </c>
      <c r="C35" s="558">
        <f>SUM(C36:C37)</f>
        <v>37435.4</v>
      </c>
      <c r="D35" s="559">
        <f>SUM(D36:D37)</f>
        <v>37435.4</v>
      </c>
    </row>
    <row r="36" spans="1:4" s="3" customFormat="1" ht="16.5" customHeight="1" x14ac:dyDescent="0.2">
      <c r="A36" s="87" t="s">
        <v>270</v>
      </c>
      <c r="B36" s="87" t="s">
        <v>56</v>
      </c>
      <c r="C36" s="560">
        <f>44715.8+128-7804.4</f>
        <v>37039.4</v>
      </c>
      <c r="D36" s="560">
        <f>44715.8+128-7804.4</f>
        <v>37039.4</v>
      </c>
    </row>
    <row r="37" spans="1:4" s="3" customFormat="1" ht="16.5" customHeight="1" x14ac:dyDescent="0.2">
      <c r="A37" s="87" t="s">
        <v>271</v>
      </c>
      <c r="B37" s="87" t="s">
        <v>55</v>
      </c>
      <c r="C37" s="560">
        <v>396</v>
      </c>
      <c r="D37" s="560">
        <v>396</v>
      </c>
    </row>
    <row r="38" spans="1:4" s="3" customFormat="1" ht="16.5" customHeight="1" x14ac:dyDescent="0.2">
      <c r="A38" s="78" t="s">
        <v>38</v>
      </c>
      <c r="B38" s="78" t="s">
        <v>49</v>
      </c>
      <c r="C38" s="560">
        <v>56.56</v>
      </c>
      <c r="D38" s="560">
        <v>56.56</v>
      </c>
    </row>
    <row r="39" spans="1:4" s="3" customFormat="1" ht="16.5" customHeight="1" x14ac:dyDescent="0.2">
      <c r="A39" s="78" t="s">
        <v>39</v>
      </c>
      <c r="B39" s="78" t="s">
        <v>355</v>
      </c>
      <c r="C39" s="558">
        <f>SUM(C40:C45)</f>
        <v>66586.45</v>
      </c>
      <c r="D39" s="559">
        <f>SUM(D40:D45)</f>
        <v>66586.45</v>
      </c>
    </row>
    <row r="40" spans="1:4" s="3" customFormat="1" ht="16.5" customHeight="1" x14ac:dyDescent="0.2">
      <c r="A40" s="17" t="s">
        <v>316</v>
      </c>
      <c r="B40" s="17" t="s">
        <v>320</v>
      </c>
      <c r="C40" s="428"/>
      <c r="D40" s="498"/>
    </row>
    <row r="41" spans="1:4" s="3" customFormat="1" ht="16.5" customHeight="1" x14ac:dyDescent="0.2">
      <c r="A41" s="17" t="s">
        <v>317</v>
      </c>
      <c r="B41" s="17" t="s">
        <v>321</v>
      </c>
      <c r="C41" s="428"/>
      <c r="D41" s="498"/>
    </row>
    <row r="42" spans="1:4" s="3" customFormat="1" ht="16.5" customHeight="1" x14ac:dyDescent="0.2">
      <c r="A42" s="17" t="s">
        <v>318</v>
      </c>
      <c r="B42" s="17" t="s">
        <v>324</v>
      </c>
      <c r="C42" s="560">
        <f>29226.65-6062.3</f>
        <v>23164.350000000002</v>
      </c>
      <c r="D42" s="560">
        <f>29226.65-6062.3</f>
        <v>23164.350000000002</v>
      </c>
    </row>
    <row r="43" spans="1:4" s="3" customFormat="1" ht="16.5" customHeight="1" x14ac:dyDescent="0.2">
      <c r="A43" s="17" t="s">
        <v>323</v>
      </c>
      <c r="B43" s="17" t="s">
        <v>325</v>
      </c>
      <c r="C43" s="560">
        <v>270</v>
      </c>
      <c r="D43" s="560">
        <v>270</v>
      </c>
    </row>
    <row r="44" spans="1:4" s="3" customFormat="1" ht="16.5" customHeight="1" x14ac:dyDescent="0.2">
      <c r="A44" s="17" t="s">
        <v>326</v>
      </c>
      <c r="B44" s="17" t="s">
        <v>441</v>
      </c>
      <c r="C44" s="428"/>
      <c r="D44" s="498"/>
    </row>
    <row r="45" spans="1:4" s="3" customFormat="1" ht="16.5" customHeight="1" x14ac:dyDescent="0.2">
      <c r="A45" s="17" t="s">
        <v>402</v>
      </c>
      <c r="B45" s="17" t="s">
        <v>322</v>
      </c>
      <c r="C45" s="560">
        <f>59414.1-16262</f>
        <v>43152.1</v>
      </c>
      <c r="D45" s="560">
        <f>59414.1-16262</f>
        <v>43152.1</v>
      </c>
    </row>
    <row r="46" spans="1:4" s="3" customFormat="1" ht="30" x14ac:dyDescent="0.2">
      <c r="A46" s="78" t="s">
        <v>40</v>
      </c>
      <c r="B46" s="78" t="s">
        <v>28</v>
      </c>
      <c r="C46" s="498">
        <f>45365+18401.98-5347.3</f>
        <v>58419.679999999993</v>
      </c>
      <c r="D46" s="498">
        <f>45365+18401.98-5347.3</f>
        <v>58419.679999999993</v>
      </c>
    </row>
    <row r="47" spans="1:4" s="3" customFormat="1" ht="16.5" customHeight="1" x14ac:dyDescent="0.2">
      <c r="A47" s="78" t="s">
        <v>41</v>
      </c>
      <c r="B47" s="78" t="s">
        <v>24</v>
      </c>
      <c r="C47" s="498"/>
      <c r="D47" s="498"/>
    </row>
    <row r="48" spans="1:4" s="3" customFormat="1" ht="16.5" customHeight="1" x14ac:dyDescent="0.2">
      <c r="A48" s="78" t="s">
        <v>42</v>
      </c>
      <c r="B48" s="78" t="s">
        <v>25</v>
      </c>
      <c r="C48" s="428">
        <v>2000</v>
      </c>
      <c r="D48" s="428">
        <v>2000</v>
      </c>
    </row>
    <row r="49" spans="1:4" s="3" customFormat="1" ht="16.5" customHeight="1" x14ac:dyDescent="0.2">
      <c r="A49" s="78" t="s">
        <v>43</v>
      </c>
      <c r="B49" s="78" t="s">
        <v>26</v>
      </c>
      <c r="C49" s="428">
        <v>960</v>
      </c>
      <c r="D49" s="428">
        <v>960</v>
      </c>
    </row>
    <row r="50" spans="1:4" s="3" customFormat="1" ht="16.5" customHeight="1" x14ac:dyDescent="0.2">
      <c r="A50" s="78" t="s">
        <v>44</v>
      </c>
      <c r="B50" s="78" t="s">
        <v>356</v>
      </c>
      <c r="C50" s="558">
        <f>SUM(C51:C53)</f>
        <v>145771.35</v>
      </c>
      <c r="D50" s="559">
        <f>SUM(D51:D53)</f>
        <v>145771.35</v>
      </c>
    </row>
    <row r="51" spans="1:4" s="3" customFormat="1" ht="16.5" customHeight="1" x14ac:dyDescent="0.2">
      <c r="A51" s="87" t="s">
        <v>331</v>
      </c>
      <c r="B51" s="87" t="s">
        <v>334</v>
      </c>
      <c r="C51" s="428">
        <v>145771.35</v>
      </c>
      <c r="D51" s="428">
        <v>145771.35</v>
      </c>
    </row>
    <row r="52" spans="1:4" s="3" customFormat="1" ht="16.5" customHeight="1" x14ac:dyDescent="0.2">
      <c r="A52" s="87" t="s">
        <v>332</v>
      </c>
      <c r="B52" s="87" t="s">
        <v>333</v>
      </c>
      <c r="C52" s="428"/>
      <c r="D52" s="498"/>
    </row>
    <row r="53" spans="1:4" s="3" customFormat="1" ht="16.5" customHeight="1" x14ac:dyDescent="0.2">
      <c r="A53" s="87" t="s">
        <v>335</v>
      </c>
      <c r="B53" s="87" t="s">
        <v>336</v>
      </c>
      <c r="C53" s="428"/>
      <c r="D53" s="498"/>
    </row>
    <row r="54" spans="1:4" s="3" customFormat="1" ht="30" x14ac:dyDescent="0.2">
      <c r="A54" s="78" t="s">
        <v>45</v>
      </c>
      <c r="B54" s="78" t="s">
        <v>29</v>
      </c>
      <c r="C54" s="428"/>
      <c r="D54" s="498"/>
    </row>
    <row r="55" spans="1:4" s="3" customFormat="1" ht="16.5" customHeight="1" x14ac:dyDescent="0.2">
      <c r="A55" s="78" t="s">
        <v>46</v>
      </c>
      <c r="B55" s="78" t="s">
        <v>6</v>
      </c>
      <c r="C55" s="560">
        <v>59718.02</v>
      </c>
      <c r="D55" s="560">
        <v>59718.02</v>
      </c>
    </row>
    <row r="56" spans="1:4" s="3" customFormat="1" ht="30" x14ac:dyDescent="0.2">
      <c r="A56" s="77">
        <v>1.3</v>
      </c>
      <c r="B56" s="77" t="s">
        <v>360</v>
      </c>
      <c r="C56" s="386">
        <f>SUM(C57:C58)</f>
        <v>500</v>
      </c>
      <c r="D56" s="499">
        <f>SUM(D57:D58)</f>
        <v>500</v>
      </c>
    </row>
    <row r="57" spans="1:4" s="3" customFormat="1" ht="30" x14ac:dyDescent="0.2">
      <c r="A57" s="78" t="s">
        <v>50</v>
      </c>
      <c r="B57" s="78" t="s">
        <v>48</v>
      </c>
      <c r="C57" s="428"/>
      <c r="D57" s="498"/>
    </row>
    <row r="58" spans="1:4" s="3" customFormat="1" ht="16.5" customHeight="1" x14ac:dyDescent="0.2">
      <c r="A58" s="78" t="s">
        <v>51</v>
      </c>
      <c r="B58" s="78" t="s">
        <v>47</v>
      </c>
      <c r="C58" s="428">
        <v>500</v>
      </c>
      <c r="D58" s="428">
        <v>500</v>
      </c>
    </row>
    <row r="59" spans="1:4" s="3" customFormat="1" x14ac:dyDescent="0.2">
      <c r="A59" s="77">
        <v>1.4</v>
      </c>
      <c r="B59" s="77" t="s">
        <v>362</v>
      </c>
      <c r="C59" s="428"/>
      <c r="D59" s="498"/>
    </row>
    <row r="60" spans="1:4" s="164" customFormat="1" x14ac:dyDescent="0.2">
      <c r="A60" s="77">
        <v>1.5</v>
      </c>
      <c r="B60" s="77" t="s">
        <v>7</v>
      </c>
      <c r="C60" s="163"/>
      <c r="D60" s="35"/>
    </row>
    <row r="61" spans="1:4" s="164" customFormat="1" x14ac:dyDescent="0.3">
      <c r="A61" s="77">
        <v>1.6</v>
      </c>
      <c r="B61" s="39" t="s">
        <v>8</v>
      </c>
      <c r="C61" s="453">
        <f>SUM(C62:C66)</f>
        <v>30989.270000000004</v>
      </c>
      <c r="D61" s="500">
        <f>SUM(D62:D66)</f>
        <v>30989.270000000004</v>
      </c>
    </row>
    <row r="62" spans="1:4" s="164" customFormat="1" x14ac:dyDescent="0.2">
      <c r="A62" s="78" t="s">
        <v>277</v>
      </c>
      <c r="B62" s="40" t="s">
        <v>52</v>
      </c>
      <c r="C62" s="33">
        <v>1326.71</v>
      </c>
      <c r="D62" s="33">
        <v>1326.71</v>
      </c>
    </row>
    <row r="63" spans="1:4" s="164" customFormat="1" ht="30" x14ac:dyDescent="0.3">
      <c r="A63" s="78" t="s">
        <v>278</v>
      </c>
      <c r="B63" s="40" t="s">
        <v>54</v>
      </c>
      <c r="C63" s="554">
        <f>9471.68-1091.22</f>
        <v>8380.4600000000009</v>
      </c>
      <c r="D63" s="554">
        <f>9471.68-1091.22</f>
        <v>8380.4600000000009</v>
      </c>
    </row>
    <row r="64" spans="1:4" s="164" customFormat="1" x14ac:dyDescent="0.2">
      <c r="A64" s="78" t="s">
        <v>279</v>
      </c>
      <c r="B64" s="40" t="s">
        <v>53</v>
      </c>
      <c r="C64" s="35"/>
      <c r="D64" s="35"/>
    </row>
    <row r="65" spans="1:4" s="164" customFormat="1" x14ac:dyDescent="0.2">
      <c r="A65" s="78" t="s">
        <v>280</v>
      </c>
      <c r="B65" s="40" t="s">
        <v>27</v>
      </c>
      <c r="C65" s="33">
        <f>10343.84+3928.76+6882.55</f>
        <v>21155.15</v>
      </c>
      <c r="D65" s="33">
        <f>10343.84+3928.76+6882.55</f>
        <v>21155.15</v>
      </c>
    </row>
    <row r="66" spans="1:4" s="164" customFormat="1" x14ac:dyDescent="0.2">
      <c r="A66" s="78" t="s">
        <v>306</v>
      </c>
      <c r="B66" s="40" t="s">
        <v>307</v>
      </c>
      <c r="C66" s="35">
        <v>126.95</v>
      </c>
      <c r="D66" s="35">
        <v>126.95</v>
      </c>
    </row>
    <row r="67" spans="1:4" x14ac:dyDescent="0.3">
      <c r="A67" s="162">
        <v>2</v>
      </c>
      <c r="B67" s="162" t="s">
        <v>357</v>
      </c>
      <c r="C67" s="177"/>
      <c r="D67" s="500">
        <f>SUM(D68:D74)</f>
        <v>4269</v>
      </c>
    </row>
    <row r="68" spans="1:4" x14ac:dyDescent="0.3">
      <c r="A68" s="88">
        <v>2.1</v>
      </c>
      <c r="B68" s="166" t="s">
        <v>86</v>
      </c>
      <c r="C68" s="177"/>
      <c r="D68" s="501"/>
    </row>
    <row r="69" spans="1:4" x14ac:dyDescent="0.3">
      <c r="A69" s="88">
        <v>2.2000000000000002</v>
      </c>
      <c r="B69" s="166" t="s">
        <v>358</v>
      </c>
      <c r="C69" s="177"/>
      <c r="D69" s="501"/>
    </row>
    <row r="70" spans="1:4" x14ac:dyDescent="0.3">
      <c r="A70" s="88">
        <v>2.2999999999999998</v>
      </c>
      <c r="B70" s="166" t="s">
        <v>90</v>
      </c>
      <c r="C70" s="177"/>
      <c r="D70" s="501"/>
    </row>
    <row r="71" spans="1:4" x14ac:dyDescent="0.3">
      <c r="A71" s="88">
        <v>2.4</v>
      </c>
      <c r="B71" s="166" t="s">
        <v>89</v>
      </c>
      <c r="C71" s="177"/>
      <c r="D71" s="501"/>
    </row>
    <row r="72" spans="1:4" x14ac:dyDescent="0.3">
      <c r="A72" s="88">
        <v>2.5</v>
      </c>
      <c r="B72" s="166" t="s">
        <v>359</v>
      </c>
      <c r="C72" s="177"/>
      <c r="D72" s="501"/>
    </row>
    <row r="73" spans="1:4" x14ac:dyDescent="0.3">
      <c r="A73" s="88">
        <v>2.6</v>
      </c>
      <c r="B73" s="166" t="s">
        <v>87</v>
      </c>
      <c r="C73" s="177"/>
      <c r="D73" s="501">
        <v>4269</v>
      </c>
    </row>
    <row r="74" spans="1:4" x14ac:dyDescent="0.3">
      <c r="A74" s="88">
        <v>2.7</v>
      </c>
      <c r="B74" s="166" t="s">
        <v>88</v>
      </c>
      <c r="C74" s="177"/>
      <c r="D74" s="502"/>
    </row>
    <row r="75" spans="1:4" x14ac:dyDescent="0.3">
      <c r="A75" s="162">
        <v>3</v>
      </c>
      <c r="B75" s="162" t="s">
        <v>381</v>
      </c>
      <c r="C75" s="453"/>
      <c r="D75" s="501"/>
    </row>
    <row r="76" spans="1:4" x14ac:dyDescent="0.3">
      <c r="A76" s="162">
        <v>4</v>
      </c>
      <c r="B76" s="162" t="s">
        <v>233</v>
      </c>
      <c r="C76" s="453"/>
      <c r="D76" s="500"/>
    </row>
    <row r="77" spans="1:4" x14ac:dyDescent="0.3">
      <c r="A77" s="88">
        <v>4.0999999999999996</v>
      </c>
      <c r="B77" s="88" t="s">
        <v>234</v>
      </c>
      <c r="C77" s="177"/>
      <c r="D77" s="561"/>
    </row>
    <row r="78" spans="1:4" x14ac:dyDescent="0.3">
      <c r="A78" s="88">
        <v>4.2</v>
      </c>
      <c r="B78" s="88" t="s">
        <v>235</v>
      </c>
      <c r="C78" s="177"/>
      <c r="D78" s="561"/>
    </row>
    <row r="79" spans="1:4" x14ac:dyDescent="0.3">
      <c r="A79" s="162">
        <v>5</v>
      </c>
      <c r="B79" s="162" t="s">
        <v>259</v>
      </c>
      <c r="C79" s="177"/>
      <c r="D79" s="483"/>
    </row>
    <row r="80" spans="1:4" x14ac:dyDescent="0.3">
      <c r="B80" s="38"/>
    </row>
    <row r="81" spans="1:4" ht="15" customHeight="1" x14ac:dyDescent="0.3">
      <c r="A81" s="703" t="s">
        <v>452</v>
      </c>
      <c r="B81" s="703"/>
      <c r="C81" s="703"/>
      <c r="D81" s="703"/>
    </row>
    <row r="82" spans="1:4" x14ac:dyDescent="0.3">
      <c r="B82" s="38"/>
    </row>
    <row r="83" spans="1:4" s="282" customFormat="1" ht="12.75" x14ac:dyDescent="0.2">
      <c r="D83" s="450"/>
    </row>
    <row r="84" spans="1:4" x14ac:dyDescent="0.3">
      <c r="A84" s="62" t="s">
        <v>93</v>
      </c>
    </row>
    <row r="86" spans="1:4" x14ac:dyDescent="0.3">
      <c r="D86" s="451"/>
    </row>
    <row r="87" spans="1:4" x14ac:dyDescent="0.3">
      <c r="A87" s="238"/>
      <c r="B87" s="62" t="s">
        <v>378</v>
      </c>
      <c r="D87" s="451"/>
    </row>
    <row r="88" spans="1:4" x14ac:dyDescent="0.3">
      <c r="A88" s="238"/>
      <c r="B88" s="2" t="s">
        <v>379</v>
      </c>
      <c r="D88" s="451"/>
    </row>
    <row r="89" spans="1:4" s="238" customFormat="1" ht="12.75" x14ac:dyDescent="0.2">
      <c r="B89" s="58" t="s">
        <v>123</v>
      </c>
      <c r="D89" s="452"/>
    </row>
    <row r="90" spans="1:4" s="282" customFormat="1" ht="12.75" x14ac:dyDescent="0.2">
      <c r="D90" s="450"/>
    </row>
  </sheetData>
  <mergeCells count="7">
    <mergeCell ref="C9:D9"/>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 sqref="D39:D41" unlockedFormula="1"/>
    <ignoredError sqref="C26:D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49"/>
  <sheetViews>
    <sheetView showGridLines="0" view="pageBreakPreview" zoomScale="80" zoomScaleNormal="100" zoomScaleSheetLayoutView="80" workbookViewId="0">
      <selection activeCell="J32" sqref="J32"/>
    </sheetView>
  </sheetViews>
  <sheetFormatPr defaultColWidth="9.140625" defaultRowHeight="15" x14ac:dyDescent="0.3"/>
  <cols>
    <col min="1" max="1" width="10.7109375" style="2" customWidth="1"/>
    <col min="2" max="2" width="76.140625" style="2" customWidth="1"/>
    <col min="3" max="3" width="13.85546875" style="2" customWidth="1"/>
    <col min="4" max="4" width="13.5703125" style="2" customWidth="1"/>
    <col min="5" max="16384" width="9.140625" style="2"/>
  </cols>
  <sheetData>
    <row r="1" spans="1:4" s="6" customFormat="1" x14ac:dyDescent="0.3">
      <c r="A1" s="67" t="s">
        <v>296</v>
      </c>
      <c r="B1" s="69"/>
      <c r="C1" s="699" t="s">
        <v>94</v>
      </c>
      <c r="D1" s="699"/>
    </row>
    <row r="2" spans="1:4" s="6" customFormat="1" x14ac:dyDescent="0.3">
      <c r="A2" s="67" t="s">
        <v>297</v>
      </c>
      <c r="B2" s="69"/>
      <c r="C2" s="697" t="str">
        <f>'ფორმა N1'!M2</f>
        <v>01.01.2023-31.12.2023</v>
      </c>
      <c r="D2" s="697"/>
    </row>
    <row r="3" spans="1:4" s="6" customFormat="1" x14ac:dyDescent="0.3">
      <c r="A3" s="68" t="s">
        <v>124</v>
      </c>
      <c r="B3" s="67"/>
      <c r="C3" s="442"/>
      <c r="D3" s="442"/>
    </row>
    <row r="4" spans="1:4" s="6" customFormat="1" x14ac:dyDescent="0.3">
      <c r="A4" s="68"/>
      <c r="B4" s="68"/>
      <c r="C4" s="442"/>
      <c r="D4" s="442"/>
    </row>
    <row r="5" spans="1:4" x14ac:dyDescent="0.3">
      <c r="A5" s="69" t="str">
        <f>'ფორმა N2'!A4</f>
        <v>ანგარიშვალდებული პირის დასახელება:</v>
      </c>
      <c r="B5" s="69"/>
      <c r="C5" s="68"/>
      <c r="D5" s="68"/>
    </row>
    <row r="6" spans="1:4" x14ac:dyDescent="0.3">
      <c r="A6" s="72" t="str">
        <f>'ფორმა N1'!D4</f>
        <v>მპგ "ევროპული საქართველო-მოძრაობა თავისუფლებისთვის"</v>
      </c>
      <c r="B6" s="72"/>
      <c r="C6" s="73"/>
      <c r="D6" s="73"/>
    </row>
    <row r="7" spans="1:4" x14ac:dyDescent="0.3">
      <c r="A7" s="69"/>
      <c r="B7" s="69"/>
      <c r="C7" s="68"/>
      <c r="D7" s="68"/>
    </row>
    <row r="8" spans="1:4" s="6" customFormat="1" x14ac:dyDescent="0.3">
      <c r="A8" s="436"/>
      <c r="B8" s="436"/>
      <c r="C8" s="70"/>
      <c r="D8" s="70"/>
    </row>
    <row r="9" spans="1:4" s="6" customFormat="1" ht="30" x14ac:dyDescent="0.3">
      <c r="A9" s="79" t="s">
        <v>64</v>
      </c>
      <c r="B9" s="79" t="s">
        <v>302</v>
      </c>
      <c r="C9" s="71" t="s">
        <v>10</v>
      </c>
      <c r="D9" s="71" t="s">
        <v>9</v>
      </c>
    </row>
    <row r="10" spans="1:4" s="456" customFormat="1" x14ac:dyDescent="0.3">
      <c r="A10" s="222" t="s">
        <v>298</v>
      </c>
      <c r="B10" s="552" t="s">
        <v>645</v>
      </c>
      <c r="C10" s="392">
        <v>5.25</v>
      </c>
      <c r="D10" s="392">
        <v>5.25</v>
      </c>
    </row>
    <row r="11" spans="1:4" s="10" customFormat="1" x14ac:dyDescent="0.3">
      <c r="A11" s="222" t="s">
        <v>299</v>
      </c>
      <c r="B11" s="391" t="s">
        <v>574</v>
      </c>
      <c r="C11" s="392">
        <v>10343.84</v>
      </c>
      <c r="D11" s="392">
        <v>10343.84</v>
      </c>
    </row>
    <row r="12" spans="1:4" s="10" customFormat="1" x14ac:dyDescent="0.3">
      <c r="A12" s="222" t="s">
        <v>531</v>
      </c>
      <c r="B12" s="391" t="s">
        <v>212</v>
      </c>
      <c r="C12" s="392">
        <v>3928.76</v>
      </c>
      <c r="D12" s="392">
        <v>3928.76</v>
      </c>
    </row>
    <row r="13" spans="1:4" s="10" customFormat="1" x14ac:dyDescent="0.3">
      <c r="A13" s="222" t="s">
        <v>532</v>
      </c>
      <c r="B13" s="391" t="s">
        <v>723</v>
      </c>
      <c r="C13" s="393">
        <f>1090+1000</f>
        <v>2090</v>
      </c>
      <c r="D13" s="392">
        <f>1090+1000</f>
        <v>2090</v>
      </c>
    </row>
    <row r="14" spans="1:4" s="10" customFormat="1" x14ac:dyDescent="0.3">
      <c r="A14" s="222" t="s">
        <v>533</v>
      </c>
      <c r="B14" s="391" t="s">
        <v>722</v>
      </c>
      <c r="C14" s="393">
        <f>588.4+80</f>
        <v>668.4</v>
      </c>
      <c r="D14" s="392">
        <f>588.4+80</f>
        <v>668.4</v>
      </c>
    </row>
    <row r="15" spans="1:4" s="10" customFormat="1" x14ac:dyDescent="0.3">
      <c r="A15" s="222" t="s">
        <v>576</v>
      </c>
      <c r="B15" s="391" t="s">
        <v>612</v>
      </c>
      <c r="C15" s="392">
        <f>400+110</f>
        <v>510</v>
      </c>
      <c r="D15" s="392">
        <f>400+110</f>
        <v>510</v>
      </c>
    </row>
    <row r="16" spans="1:4" s="10" customFormat="1" x14ac:dyDescent="0.3">
      <c r="A16" s="222" t="s">
        <v>646</v>
      </c>
      <c r="B16" s="391" t="s">
        <v>724</v>
      </c>
      <c r="C16" s="393">
        <v>30</v>
      </c>
      <c r="D16" s="392">
        <v>30</v>
      </c>
    </row>
    <row r="17" spans="1:4" s="10" customFormat="1" x14ac:dyDescent="0.3">
      <c r="A17" s="222" t="s">
        <v>577</v>
      </c>
      <c r="B17" s="391" t="s">
        <v>555</v>
      </c>
      <c r="C17" s="393">
        <f>1778.9+1680+120</f>
        <v>3578.9</v>
      </c>
      <c r="D17" s="392">
        <f>1778.9+1680+120</f>
        <v>3578.9</v>
      </c>
    </row>
    <row r="18" spans="1:4" s="10" customFormat="1" x14ac:dyDescent="0.3">
      <c r="A18" s="222"/>
      <c r="B18" s="535"/>
      <c r="C18" s="553"/>
      <c r="D18" s="553"/>
    </row>
    <row r="19" spans="1:4" s="10" customFormat="1" x14ac:dyDescent="0.3">
      <c r="A19" s="223" t="s">
        <v>258</v>
      </c>
      <c r="B19" s="77"/>
      <c r="C19" s="428"/>
      <c r="D19" s="428"/>
    </row>
    <row r="20" spans="1:4" s="10" customFormat="1" ht="17.25" customHeight="1" x14ac:dyDescent="0.3">
      <c r="A20" s="222" t="s">
        <v>300</v>
      </c>
      <c r="B20" s="429" t="s">
        <v>647</v>
      </c>
      <c r="C20" s="554">
        <v>3638.32</v>
      </c>
      <c r="D20" s="554">
        <v>3638.32</v>
      </c>
    </row>
    <row r="21" spans="1:4" s="10" customFormat="1" x14ac:dyDescent="0.3">
      <c r="A21" s="222" t="s">
        <v>301</v>
      </c>
      <c r="B21" s="429" t="s">
        <v>648</v>
      </c>
      <c r="C21" s="554">
        <v>568.25</v>
      </c>
      <c r="D21" s="554">
        <v>568.25</v>
      </c>
    </row>
    <row r="22" spans="1:4" s="10" customFormat="1" x14ac:dyDescent="0.3">
      <c r="A22" s="222" t="s">
        <v>534</v>
      </c>
      <c r="B22" s="429" t="s">
        <v>714</v>
      </c>
      <c r="C22" s="554">
        <v>5102.04</v>
      </c>
      <c r="D22" s="554">
        <v>5102.04</v>
      </c>
    </row>
    <row r="23" spans="1:4" s="10" customFormat="1" x14ac:dyDescent="0.3">
      <c r="A23" s="222" t="s">
        <v>535</v>
      </c>
      <c r="B23" s="429" t="s">
        <v>580</v>
      </c>
      <c r="C23" s="554">
        <v>750</v>
      </c>
      <c r="D23" s="554">
        <v>750</v>
      </c>
    </row>
    <row r="24" spans="1:4" s="10" customFormat="1" x14ac:dyDescent="0.3">
      <c r="A24" s="222" t="s">
        <v>536</v>
      </c>
      <c r="B24" s="429" t="s">
        <v>579</v>
      </c>
      <c r="C24" s="554">
        <v>300</v>
      </c>
      <c r="D24" s="554">
        <v>300</v>
      </c>
    </row>
    <row r="25" spans="1:4" s="10" customFormat="1" x14ac:dyDescent="0.3">
      <c r="A25" s="222" t="s">
        <v>537</v>
      </c>
      <c r="B25" s="429" t="s">
        <v>720</v>
      </c>
      <c r="C25" s="554">
        <v>8787.74</v>
      </c>
      <c r="D25" s="554">
        <v>8787.74</v>
      </c>
    </row>
    <row r="26" spans="1:4" s="10" customFormat="1" x14ac:dyDescent="0.3">
      <c r="A26" s="222" t="s">
        <v>538</v>
      </c>
      <c r="B26" s="391" t="s">
        <v>575</v>
      </c>
      <c r="C26" s="555">
        <v>120</v>
      </c>
      <c r="D26" s="555">
        <v>120</v>
      </c>
    </row>
    <row r="27" spans="1:4" s="10" customFormat="1" x14ac:dyDescent="0.3">
      <c r="A27" s="222" t="s">
        <v>539</v>
      </c>
      <c r="B27" s="429" t="s">
        <v>721</v>
      </c>
      <c r="C27" s="530">
        <v>240.33</v>
      </c>
      <c r="D27" s="530">
        <v>240.33</v>
      </c>
    </row>
    <row r="28" spans="1:4" s="10" customFormat="1" x14ac:dyDescent="0.3">
      <c r="A28" s="222" t="s">
        <v>540</v>
      </c>
      <c r="B28" s="429" t="s">
        <v>719</v>
      </c>
      <c r="C28" s="530">
        <v>6000</v>
      </c>
      <c r="D28" s="530">
        <v>6000</v>
      </c>
    </row>
    <row r="29" spans="1:4" s="10" customFormat="1" x14ac:dyDescent="0.3">
      <c r="A29" s="222" t="s">
        <v>541</v>
      </c>
      <c r="B29" s="556" t="s">
        <v>718</v>
      </c>
      <c r="C29" s="530">
        <v>3400</v>
      </c>
      <c r="D29" s="530">
        <v>3400</v>
      </c>
    </row>
    <row r="30" spans="1:4" s="531" customFormat="1" x14ac:dyDescent="0.3">
      <c r="A30" s="222" t="s">
        <v>578</v>
      </c>
      <c r="B30" s="556" t="s">
        <v>716</v>
      </c>
      <c r="C30" s="530">
        <v>22100</v>
      </c>
      <c r="D30" s="530">
        <v>22100</v>
      </c>
    </row>
    <row r="31" spans="1:4" s="10" customFormat="1" x14ac:dyDescent="0.3">
      <c r="A31" s="222" t="s">
        <v>650</v>
      </c>
      <c r="B31" s="391" t="s">
        <v>717</v>
      </c>
      <c r="C31" s="555">
        <v>840</v>
      </c>
      <c r="D31" s="555">
        <v>840</v>
      </c>
    </row>
    <row r="32" spans="1:4" s="531" customFormat="1" x14ac:dyDescent="0.3">
      <c r="A32" s="222" t="s">
        <v>847</v>
      </c>
      <c r="B32" s="535" t="s">
        <v>713</v>
      </c>
      <c r="C32" s="530">
        <v>5102.04</v>
      </c>
      <c r="D32" s="530">
        <v>5102.04</v>
      </c>
    </row>
    <row r="33" spans="1:4" s="531" customFormat="1" x14ac:dyDescent="0.3">
      <c r="A33" s="222" t="s">
        <v>848</v>
      </c>
      <c r="B33" s="535" t="s">
        <v>715</v>
      </c>
      <c r="C33" s="530">
        <v>102.3</v>
      </c>
      <c r="D33" s="530">
        <v>102.3</v>
      </c>
    </row>
    <row r="34" spans="1:4" s="531" customFormat="1" x14ac:dyDescent="0.3">
      <c r="A34" s="222" t="s">
        <v>849</v>
      </c>
      <c r="B34" s="535" t="s">
        <v>542</v>
      </c>
      <c r="C34" s="530">
        <v>2667</v>
      </c>
      <c r="D34" s="530">
        <v>2667</v>
      </c>
    </row>
    <row r="35" spans="1:4" s="531" customFormat="1" x14ac:dyDescent="0.3">
      <c r="A35" s="534"/>
      <c r="B35" s="535"/>
      <c r="C35" s="530"/>
      <c r="D35" s="530"/>
    </row>
    <row r="36" spans="1:4" x14ac:dyDescent="0.3">
      <c r="A36" s="224"/>
      <c r="B36" s="89" t="s">
        <v>305</v>
      </c>
      <c r="C36" s="76">
        <f>SUM(C10:C30)</f>
        <v>72161.83</v>
      </c>
      <c r="D36" s="76">
        <f>SUM(D10:D30)</f>
        <v>72161.83</v>
      </c>
    </row>
    <row r="37" spans="1:4" x14ac:dyDescent="0.3">
      <c r="A37" s="706"/>
      <c r="B37" s="706"/>
      <c r="C37" s="706"/>
      <c r="D37" s="706"/>
    </row>
    <row r="38" spans="1:4" ht="51" customHeight="1" x14ac:dyDescent="0.3">
      <c r="A38" s="707" t="s">
        <v>454</v>
      </c>
      <c r="B38" s="707"/>
      <c r="C38" s="707"/>
      <c r="D38" s="707"/>
    </row>
    <row r="39" spans="1:4" ht="14.25" customHeight="1" x14ac:dyDescent="0.3">
      <c r="A39" s="437"/>
      <c r="B39" s="437"/>
      <c r="C39" s="437"/>
      <c r="D39" s="437"/>
    </row>
    <row r="40" spans="1:4" x14ac:dyDescent="0.3">
      <c r="A40" s="708" t="s">
        <v>453</v>
      </c>
      <c r="B40" s="708"/>
      <c r="C40" s="708"/>
      <c r="D40" s="708"/>
    </row>
    <row r="41" spans="1:4" x14ac:dyDescent="0.3">
      <c r="A41" s="220"/>
      <c r="B41" s="220"/>
      <c r="C41" s="221"/>
      <c r="D41" s="221"/>
    </row>
    <row r="42" spans="1:4" x14ac:dyDescent="0.3">
      <c r="A42" s="220"/>
      <c r="B42" s="220"/>
      <c r="C42" s="221"/>
      <c r="D42" s="221"/>
    </row>
    <row r="44" spans="1:4" x14ac:dyDescent="0.3">
      <c r="A44" s="62" t="s">
        <v>93</v>
      </c>
    </row>
    <row r="46" spans="1:4" x14ac:dyDescent="0.3">
      <c r="D46" s="12"/>
    </row>
    <row r="47" spans="1:4" x14ac:dyDescent="0.3">
      <c r="A47" s="62"/>
      <c r="B47" s="62" t="s">
        <v>251</v>
      </c>
      <c r="D47" s="12"/>
    </row>
    <row r="48" spans="1:4" x14ac:dyDescent="0.3">
      <c r="B48" s="2" t="s">
        <v>250</v>
      </c>
      <c r="D48" s="12"/>
    </row>
    <row r="49" spans="1:2" s="454" customFormat="1" x14ac:dyDescent="0.3">
      <c r="A49" s="455"/>
      <c r="B49" s="455" t="s">
        <v>123</v>
      </c>
    </row>
  </sheetData>
  <mergeCells count="5">
    <mergeCell ref="C1:D1"/>
    <mergeCell ref="C2:D2"/>
    <mergeCell ref="A37:D37"/>
    <mergeCell ref="A38:D38"/>
    <mergeCell ref="A40:D40"/>
  </mergeCells>
  <pageMargins left="0.19685039370078741" right="0.19685039370078741" top="0.19685039370078741" bottom="0.19685039370078741" header="0.15748031496062992" footer="0.15748031496062992"/>
  <pageSetup paperSize="9" scale="89" fitToHeight="0" orientation="portrait" r:id="rId1"/>
  <headerFooter alignWithMargins="0"/>
  <ignoredErrors>
    <ignoredError sqref="C13:D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79"/>
  <sheetViews>
    <sheetView view="pageBreakPreview" topLeftCell="A336" zoomScale="80" zoomScaleNormal="100" zoomScaleSheetLayoutView="80" workbookViewId="0">
      <selection activeCell="J336" sqref="J1:J1048576"/>
    </sheetView>
  </sheetViews>
  <sheetFormatPr defaultColWidth="9.140625" defaultRowHeight="15" x14ac:dyDescent="0.3"/>
  <cols>
    <col min="1" max="1" width="6.28515625" style="427" customWidth="1"/>
    <col min="2" max="2" width="25.5703125" style="427" customWidth="1"/>
    <col min="3" max="3" width="26" style="427" customWidth="1"/>
    <col min="4" max="4" width="17" style="427" customWidth="1"/>
    <col min="5" max="5" width="51.5703125" style="427" customWidth="1"/>
    <col min="6" max="6" width="21.140625" style="427" customWidth="1"/>
    <col min="7" max="7" width="15.5703125" style="427" customWidth="1"/>
    <col min="8" max="8" width="14.7109375" style="427" customWidth="1"/>
    <col min="9" max="9" width="29.7109375" style="427" customWidth="1"/>
    <col min="10" max="16384" width="9.140625" style="427"/>
  </cols>
  <sheetData>
    <row r="1" spans="1:9" ht="37.15" customHeight="1" x14ac:dyDescent="0.3">
      <c r="A1" s="710" t="s">
        <v>511</v>
      </c>
      <c r="B1" s="710"/>
      <c r="C1" s="710"/>
      <c r="D1" s="710"/>
      <c r="E1" s="710"/>
      <c r="F1" s="710"/>
      <c r="G1" s="710"/>
      <c r="H1" s="710"/>
      <c r="I1" s="623" t="s">
        <v>94</v>
      </c>
    </row>
    <row r="2" spans="1:9" x14ac:dyDescent="0.3">
      <c r="A2" s="68" t="s">
        <v>124</v>
      </c>
      <c r="B2" s="67"/>
      <c r="C2" s="69"/>
      <c r="D2" s="69"/>
      <c r="E2" s="69"/>
      <c r="F2" s="69"/>
      <c r="G2" s="625"/>
      <c r="H2" s="625"/>
      <c r="I2" s="622" t="str">
        <f>'ფორმა N1'!M2</f>
        <v>01.01.2023-31.12.2023</v>
      </c>
    </row>
    <row r="3" spans="1:9" x14ac:dyDescent="0.3">
      <c r="A3" s="68"/>
      <c r="B3" s="68"/>
      <c r="C3" s="67"/>
      <c r="D3" s="67"/>
      <c r="E3" s="67"/>
      <c r="F3" s="67"/>
      <c r="G3" s="625"/>
      <c r="H3" s="625"/>
      <c r="I3" s="625"/>
    </row>
    <row r="4" spans="1:9" x14ac:dyDescent="0.3">
      <c r="A4" s="69" t="str">
        <f>'ფორმა N2'!A4</f>
        <v>ანგარიშვალდებული პირის დასახელება:</v>
      </c>
      <c r="B4" s="69"/>
      <c r="C4" s="69"/>
      <c r="D4" s="69"/>
      <c r="E4" s="69"/>
      <c r="F4" s="69"/>
      <c r="G4" s="68"/>
      <c r="H4" s="68"/>
      <c r="I4" s="68"/>
    </row>
    <row r="5" spans="1:9" x14ac:dyDescent="0.3">
      <c r="A5" s="72" t="str">
        <f>'ფორმა N1'!D4</f>
        <v>მპგ "ევროპული საქართველო-მოძრაობა თავისუფლებისთვის"</v>
      </c>
      <c r="B5" s="72"/>
      <c r="C5" s="72"/>
      <c r="D5" s="72"/>
      <c r="E5" s="72"/>
      <c r="F5" s="72"/>
      <c r="G5" s="73"/>
      <c r="H5" s="73"/>
      <c r="I5" s="73"/>
    </row>
    <row r="6" spans="1:9" x14ac:dyDescent="0.3">
      <c r="A6" s="69"/>
      <c r="B6" s="69"/>
      <c r="C6" s="69"/>
      <c r="D6" s="69"/>
      <c r="E6" s="69"/>
      <c r="F6" s="69"/>
      <c r="G6" s="68"/>
      <c r="H6" s="68"/>
      <c r="I6" s="68"/>
    </row>
    <row r="7" spans="1:9" x14ac:dyDescent="0.3">
      <c r="A7" s="623"/>
      <c r="B7" s="623"/>
      <c r="C7" s="623"/>
      <c r="D7" s="623"/>
      <c r="E7" s="623"/>
      <c r="F7" s="623"/>
      <c r="G7" s="70"/>
      <c r="H7" s="70"/>
      <c r="I7" s="70"/>
    </row>
    <row r="8" spans="1:9" ht="45" x14ac:dyDescent="0.3">
      <c r="A8" s="80" t="s">
        <v>64</v>
      </c>
      <c r="B8" s="80" t="s">
        <v>309</v>
      </c>
      <c r="C8" s="80" t="s">
        <v>310</v>
      </c>
      <c r="D8" s="80" t="s">
        <v>209</v>
      </c>
      <c r="E8" s="80" t="s">
        <v>312</v>
      </c>
      <c r="F8" s="80" t="s">
        <v>315</v>
      </c>
      <c r="G8" s="71" t="s">
        <v>10</v>
      </c>
      <c r="H8" s="71" t="s">
        <v>9</v>
      </c>
      <c r="I8" s="71" t="s">
        <v>350</v>
      </c>
    </row>
    <row r="9" spans="1:9" s="577" customFormat="1" ht="14.25" customHeight="1" x14ac:dyDescent="0.3">
      <c r="A9" s="516">
        <v>1</v>
      </c>
      <c r="B9" s="565" t="s">
        <v>739</v>
      </c>
      <c r="C9" s="522" t="s">
        <v>740</v>
      </c>
      <c r="D9" s="562" t="s">
        <v>642</v>
      </c>
      <c r="E9" s="563" t="s">
        <v>613</v>
      </c>
      <c r="F9" s="516" t="s">
        <v>314</v>
      </c>
      <c r="G9" s="564">
        <f>2500</f>
        <v>2500</v>
      </c>
      <c r="H9" s="564">
        <f>2500</f>
        <v>2500</v>
      </c>
      <c r="I9" s="520">
        <v>490</v>
      </c>
    </row>
    <row r="10" spans="1:9" s="577" customFormat="1" ht="14.25" customHeight="1" x14ac:dyDescent="0.3">
      <c r="A10" s="516">
        <v>2</v>
      </c>
      <c r="B10" s="565" t="s">
        <v>741</v>
      </c>
      <c r="C10" s="522" t="s">
        <v>742</v>
      </c>
      <c r="D10" s="562" t="s">
        <v>630</v>
      </c>
      <c r="E10" s="563" t="s">
        <v>615</v>
      </c>
      <c r="F10" s="516" t="s">
        <v>314</v>
      </c>
      <c r="G10" s="564">
        <f>1750</f>
        <v>1750</v>
      </c>
      <c r="H10" s="564">
        <f>1750</f>
        <v>1750</v>
      </c>
      <c r="I10" s="520">
        <v>343</v>
      </c>
    </row>
    <row r="11" spans="1:9" s="577" customFormat="1" ht="14.25" customHeight="1" x14ac:dyDescent="0.3">
      <c r="A11" s="516">
        <v>3</v>
      </c>
      <c r="B11" s="517" t="s">
        <v>743</v>
      </c>
      <c r="C11" s="522" t="s">
        <v>744</v>
      </c>
      <c r="D11" s="567" t="s">
        <v>632</v>
      </c>
      <c r="E11" s="519" t="s">
        <v>619</v>
      </c>
      <c r="F11" s="516" t="s">
        <v>314</v>
      </c>
      <c r="G11" s="564">
        <v>1875</v>
      </c>
      <c r="H11" s="564">
        <v>1875</v>
      </c>
      <c r="I11" s="520">
        <v>375</v>
      </c>
    </row>
    <row r="12" spans="1:9" s="577" customFormat="1" ht="14.25" customHeight="1" x14ac:dyDescent="0.3">
      <c r="A12" s="516">
        <v>4</v>
      </c>
      <c r="B12" s="517" t="s">
        <v>745</v>
      </c>
      <c r="C12" s="522" t="s">
        <v>746</v>
      </c>
      <c r="D12" s="566" t="s">
        <v>572</v>
      </c>
      <c r="E12" s="519" t="s">
        <v>618</v>
      </c>
      <c r="F12" s="516" t="s">
        <v>314</v>
      </c>
      <c r="G12" s="564">
        <f>1250</f>
        <v>1250</v>
      </c>
      <c r="H12" s="564">
        <f>1250</f>
        <v>1250</v>
      </c>
      <c r="I12" s="520">
        <v>245</v>
      </c>
    </row>
    <row r="13" spans="1:9" s="577" customFormat="1" ht="14.25" customHeight="1" x14ac:dyDescent="0.3">
      <c r="A13" s="516">
        <v>5</v>
      </c>
      <c r="B13" s="517" t="s">
        <v>747</v>
      </c>
      <c r="C13" s="522" t="s">
        <v>748</v>
      </c>
      <c r="D13" s="518" t="s">
        <v>631</v>
      </c>
      <c r="E13" s="519" t="s">
        <v>617</v>
      </c>
      <c r="F13" s="516" t="s">
        <v>314</v>
      </c>
      <c r="G13" s="564">
        <v>1625</v>
      </c>
      <c r="H13" s="564">
        <v>1625</v>
      </c>
      <c r="I13" s="520">
        <v>325</v>
      </c>
    </row>
    <row r="14" spans="1:9" s="577" customFormat="1" ht="14.25" customHeight="1" x14ac:dyDescent="0.3">
      <c r="A14" s="516">
        <v>6</v>
      </c>
      <c r="B14" s="517" t="s">
        <v>749</v>
      </c>
      <c r="C14" s="522" t="s">
        <v>750</v>
      </c>
      <c r="D14" s="518" t="s">
        <v>543</v>
      </c>
      <c r="E14" s="519" t="s">
        <v>616</v>
      </c>
      <c r="F14" s="516" t="s">
        <v>314</v>
      </c>
      <c r="G14" s="564">
        <v>1250</v>
      </c>
      <c r="H14" s="564">
        <v>1250</v>
      </c>
      <c r="I14" s="520">
        <v>245</v>
      </c>
    </row>
    <row r="15" spans="1:9" s="577" customFormat="1" ht="14.25" customHeight="1" x14ac:dyDescent="0.3">
      <c r="A15" s="516">
        <v>7</v>
      </c>
      <c r="B15" s="517" t="s">
        <v>751</v>
      </c>
      <c r="C15" s="522" t="s">
        <v>752</v>
      </c>
      <c r="D15" s="562" t="s">
        <v>633</v>
      </c>
      <c r="E15" s="519" t="s">
        <v>620</v>
      </c>
      <c r="F15" s="516" t="s">
        <v>314</v>
      </c>
      <c r="G15" s="564">
        <v>2375</v>
      </c>
      <c r="H15" s="564">
        <v>2375</v>
      </c>
      <c r="I15" s="520">
        <v>465.5</v>
      </c>
    </row>
    <row r="16" spans="1:9" s="577" customFormat="1" ht="14.25" customHeight="1" x14ac:dyDescent="0.3">
      <c r="A16" s="516">
        <v>8</v>
      </c>
      <c r="B16" s="517" t="s">
        <v>753</v>
      </c>
      <c r="C16" s="522" t="s">
        <v>754</v>
      </c>
      <c r="D16" s="562" t="s">
        <v>545</v>
      </c>
      <c r="E16" s="519" t="s">
        <v>620</v>
      </c>
      <c r="F16" s="516" t="s">
        <v>314</v>
      </c>
      <c r="G16" s="564">
        <v>2375</v>
      </c>
      <c r="H16" s="564">
        <v>2375</v>
      </c>
      <c r="I16" s="520">
        <v>465.5</v>
      </c>
    </row>
    <row r="17" spans="1:9" s="577" customFormat="1" ht="14.25" customHeight="1" x14ac:dyDescent="0.3">
      <c r="A17" s="516">
        <v>9</v>
      </c>
      <c r="B17" s="517" t="s">
        <v>755</v>
      </c>
      <c r="C17" s="522" t="s">
        <v>756</v>
      </c>
      <c r="D17" s="562" t="s">
        <v>643</v>
      </c>
      <c r="E17" s="519" t="s">
        <v>621</v>
      </c>
      <c r="F17" s="516" t="s">
        <v>314</v>
      </c>
      <c r="G17" s="564">
        <v>2500</v>
      </c>
      <c r="H17" s="564">
        <v>2500</v>
      </c>
      <c r="I17" s="520">
        <v>490</v>
      </c>
    </row>
    <row r="18" spans="1:9" s="577" customFormat="1" ht="14.25" customHeight="1" x14ac:dyDescent="0.3">
      <c r="A18" s="516">
        <v>10</v>
      </c>
      <c r="B18" s="517" t="s">
        <v>546</v>
      </c>
      <c r="C18" s="522" t="s">
        <v>757</v>
      </c>
      <c r="D18" s="568">
        <v>62001027281</v>
      </c>
      <c r="E18" s="519" t="s">
        <v>622</v>
      </c>
      <c r="F18" s="516" t="s">
        <v>314</v>
      </c>
      <c r="G18" s="564">
        <v>1250</v>
      </c>
      <c r="H18" s="564">
        <v>1250</v>
      </c>
      <c r="I18" s="520">
        <v>245</v>
      </c>
    </row>
    <row r="19" spans="1:9" s="577" customFormat="1" ht="14.25" customHeight="1" x14ac:dyDescent="0.3">
      <c r="A19" s="516">
        <v>11</v>
      </c>
      <c r="B19" s="517" t="s">
        <v>758</v>
      </c>
      <c r="C19" s="522" t="s">
        <v>759</v>
      </c>
      <c r="D19" s="570" t="s">
        <v>544</v>
      </c>
      <c r="E19" s="519" t="s">
        <v>623</v>
      </c>
      <c r="F19" s="516" t="s">
        <v>314</v>
      </c>
      <c r="G19" s="564">
        <v>2250</v>
      </c>
      <c r="H19" s="564">
        <v>2250</v>
      </c>
      <c r="I19" s="520">
        <v>450</v>
      </c>
    </row>
    <row r="20" spans="1:9" s="577" customFormat="1" ht="14.25" customHeight="1" x14ac:dyDescent="0.3">
      <c r="A20" s="516">
        <v>12</v>
      </c>
      <c r="B20" s="517" t="s">
        <v>753</v>
      </c>
      <c r="C20" s="522" t="s">
        <v>760</v>
      </c>
      <c r="D20" s="570">
        <v>43001000829</v>
      </c>
      <c r="E20" s="519" t="s">
        <v>624</v>
      </c>
      <c r="F20" s="516" t="s">
        <v>314</v>
      </c>
      <c r="G20" s="564">
        <f>375+382.65</f>
        <v>757.65</v>
      </c>
      <c r="H20" s="564">
        <f>375+382.65</f>
        <v>757.65</v>
      </c>
      <c r="I20" s="520">
        <v>148.49940000000001</v>
      </c>
    </row>
    <row r="21" spans="1:9" s="577" customFormat="1" ht="14.25" customHeight="1" x14ac:dyDescent="0.3">
      <c r="A21" s="516">
        <v>13</v>
      </c>
      <c r="B21" s="571" t="s">
        <v>761</v>
      </c>
      <c r="C21" s="522" t="s">
        <v>762</v>
      </c>
      <c r="D21" s="562" t="s">
        <v>635</v>
      </c>
      <c r="E21" s="519" t="s">
        <v>625</v>
      </c>
      <c r="F21" s="516" t="s">
        <v>314</v>
      </c>
      <c r="G21" s="564">
        <v>1250</v>
      </c>
      <c r="H21" s="564">
        <v>1250</v>
      </c>
      <c r="I21" s="520">
        <v>245</v>
      </c>
    </row>
    <row r="22" spans="1:9" s="577" customFormat="1" ht="14.25" customHeight="1" x14ac:dyDescent="0.3">
      <c r="A22" s="516">
        <v>14</v>
      </c>
      <c r="B22" s="571" t="s">
        <v>751</v>
      </c>
      <c r="C22" s="522" t="s">
        <v>763</v>
      </c>
      <c r="D22" s="568" t="s">
        <v>636</v>
      </c>
      <c r="E22" s="519" t="s">
        <v>626</v>
      </c>
      <c r="F22" s="516" t="s">
        <v>314</v>
      </c>
      <c r="G22" s="564">
        <v>1312.5</v>
      </c>
      <c r="H22" s="564">
        <v>1312.5</v>
      </c>
      <c r="I22" s="520">
        <v>257.25</v>
      </c>
    </row>
    <row r="23" spans="1:9" s="577" customFormat="1" ht="14.25" customHeight="1" x14ac:dyDescent="0.3">
      <c r="A23" s="516">
        <v>15</v>
      </c>
      <c r="B23" s="517" t="s">
        <v>739</v>
      </c>
      <c r="C23" s="522" t="s">
        <v>764</v>
      </c>
      <c r="D23" s="569" t="s">
        <v>637</v>
      </c>
      <c r="E23" s="519" t="s">
        <v>627</v>
      </c>
      <c r="F23" s="516" t="s">
        <v>314</v>
      </c>
      <c r="G23" s="564">
        <v>500</v>
      </c>
      <c r="H23" s="564">
        <v>500</v>
      </c>
      <c r="I23" s="520">
        <v>100</v>
      </c>
    </row>
    <row r="24" spans="1:9" s="577" customFormat="1" ht="14.25" customHeight="1" x14ac:dyDescent="0.3">
      <c r="A24" s="516">
        <v>16</v>
      </c>
      <c r="B24" s="517" t="s">
        <v>765</v>
      </c>
      <c r="C24" s="522" t="s">
        <v>766</v>
      </c>
      <c r="D24" s="518" t="s">
        <v>638</v>
      </c>
      <c r="E24" s="519" t="s">
        <v>628</v>
      </c>
      <c r="F24" s="516" t="s">
        <v>314</v>
      </c>
      <c r="G24" s="564">
        <v>1250</v>
      </c>
      <c r="H24" s="564">
        <v>1250</v>
      </c>
      <c r="I24" s="520">
        <v>245</v>
      </c>
    </row>
    <row r="25" spans="1:9" s="577" customFormat="1" ht="14.25" customHeight="1" x14ac:dyDescent="0.3">
      <c r="A25" s="516">
        <v>17</v>
      </c>
      <c r="B25" s="517" t="s">
        <v>767</v>
      </c>
      <c r="C25" s="522" t="s">
        <v>768</v>
      </c>
      <c r="D25" s="518" t="s">
        <v>639</v>
      </c>
      <c r="E25" s="519" t="s">
        <v>629</v>
      </c>
      <c r="F25" s="516" t="s">
        <v>314</v>
      </c>
      <c r="G25" s="564">
        <v>1000</v>
      </c>
      <c r="H25" s="564">
        <v>1000</v>
      </c>
      <c r="I25" s="520">
        <v>200</v>
      </c>
    </row>
    <row r="26" spans="1:9" s="577" customFormat="1" ht="14.25" customHeight="1" x14ac:dyDescent="0.3">
      <c r="A26" s="516">
        <v>18</v>
      </c>
      <c r="B26" s="517" t="s">
        <v>769</v>
      </c>
      <c r="C26" s="522" t="s">
        <v>770</v>
      </c>
      <c r="D26" s="573" t="s">
        <v>581</v>
      </c>
      <c r="E26" s="519" t="s">
        <v>640</v>
      </c>
      <c r="F26" s="516" t="s">
        <v>314</v>
      </c>
      <c r="G26" s="564">
        <v>937.5</v>
      </c>
      <c r="H26" s="564">
        <v>937.5</v>
      </c>
      <c r="I26" s="520">
        <v>183.75</v>
      </c>
    </row>
    <row r="27" spans="1:9" s="577" customFormat="1" ht="14.25" customHeight="1" x14ac:dyDescent="0.3">
      <c r="A27" s="516">
        <v>19</v>
      </c>
      <c r="B27" s="517" t="s">
        <v>771</v>
      </c>
      <c r="C27" s="522" t="s">
        <v>772</v>
      </c>
      <c r="D27" s="518" t="s">
        <v>529</v>
      </c>
      <c r="E27" s="519" t="s">
        <v>641</v>
      </c>
      <c r="F27" s="516" t="s">
        <v>314</v>
      </c>
      <c r="G27" s="564">
        <f>1250*2</f>
        <v>2500</v>
      </c>
      <c r="H27" s="564">
        <f>1250*2</f>
        <v>2500</v>
      </c>
      <c r="I27" s="520">
        <v>500</v>
      </c>
    </row>
    <row r="28" spans="1:9" s="577" customFormat="1" ht="14.25" customHeight="1" x14ac:dyDescent="0.3">
      <c r="A28" s="516">
        <v>20</v>
      </c>
      <c r="B28" s="626" t="s">
        <v>773</v>
      </c>
      <c r="C28" s="522" t="s">
        <v>774</v>
      </c>
      <c r="D28" s="518" t="s">
        <v>725</v>
      </c>
      <c r="E28" s="571" t="s">
        <v>614</v>
      </c>
      <c r="F28" s="516" t="s">
        <v>314</v>
      </c>
      <c r="G28" s="564">
        <v>2710</v>
      </c>
      <c r="H28" s="564">
        <v>2710</v>
      </c>
      <c r="I28" s="520">
        <v>542</v>
      </c>
    </row>
    <row r="29" spans="1:9" s="577" customFormat="1" ht="14.25" customHeight="1" x14ac:dyDescent="0.3">
      <c r="A29" s="516">
        <v>21</v>
      </c>
      <c r="B29" s="571" t="s">
        <v>775</v>
      </c>
      <c r="C29" s="522" t="s">
        <v>776</v>
      </c>
      <c r="D29" s="518" t="s">
        <v>726</v>
      </c>
      <c r="E29" s="571" t="s">
        <v>733</v>
      </c>
      <c r="F29" s="516" t="s">
        <v>314</v>
      </c>
      <c r="G29" s="564">
        <v>2500</v>
      </c>
      <c r="H29" s="564">
        <v>2500</v>
      </c>
      <c r="I29" s="520">
        <v>490</v>
      </c>
    </row>
    <row r="30" spans="1:9" s="577" customFormat="1" ht="14.25" customHeight="1" x14ac:dyDescent="0.3">
      <c r="A30" s="516">
        <v>22</v>
      </c>
      <c r="B30" s="571" t="s">
        <v>777</v>
      </c>
      <c r="C30" s="522" t="s">
        <v>770</v>
      </c>
      <c r="D30" s="518" t="s">
        <v>727</v>
      </c>
      <c r="E30" s="571" t="s">
        <v>733</v>
      </c>
      <c r="F30" s="516" t="s">
        <v>314</v>
      </c>
      <c r="G30" s="564">
        <v>2500</v>
      </c>
      <c r="H30" s="564">
        <v>2500</v>
      </c>
      <c r="I30" s="520">
        <v>490</v>
      </c>
    </row>
    <row r="31" spans="1:9" s="577" customFormat="1" ht="14.25" customHeight="1" x14ac:dyDescent="0.3">
      <c r="A31" s="516">
        <v>23</v>
      </c>
      <c r="B31" s="571" t="s">
        <v>778</v>
      </c>
      <c r="C31" s="522" t="s">
        <v>779</v>
      </c>
      <c r="D31" s="518" t="s">
        <v>728</v>
      </c>
      <c r="E31" s="571" t="s">
        <v>733</v>
      </c>
      <c r="F31" s="516" t="s">
        <v>314</v>
      </c>
      <c r="G31" s="564">
        <v>2500</v>
      </c>
      <c r="H31" s="564">
        <v>2500</v>
      </c>
      <c r="I31" s="520">
        <v>490</v>
      </c>
    </row>
    <row r="32" spans="1:9" s="577" customFormat="1" ht="14.25" customHeight="1" x14ac:dyDescent="0.3">
      <c r="A32" s="516">
        <v>24</v>
      </c>
      <c r="B32" s="571" t="s">
        <v>755</v>
      </c>
      <c r="C32" s="522" t="s">
        <v>780</v>
      </c>
      <c r="D32" s="518" t="s">
        <v>729</v>
      </c>
      <c r="E32" s="571" t="s">
        <v>733</v>
      </c>
      <c r="F32" s="516" t="s">
        <v>314</v>
      </c>
      <c r="G32" s="564">
        <v>2500</v>
      </c>
      <c r="H32" s="564">
        <v>2500</v>
      </c>
      <c r="I32" s="520">
        <v>490</v>
      </c>
    </row>
    <row r="33" spans="1:9" s="577" customFormat="1" ht="14.25" customHeight="1" x14ac:dyDescent="0.3">
      <c r="A33" s="516">
        <v>25</v>
      </c>
      <c r="B33" s="571" t="s">
        <v>781</v>
      </c>
      <c r="C33" s="522" t="s">
        <v>782</v>
      </c>
      <c r="D33" s="518" t="s">
        <v>730</v>
      </c>
      <c r="E33" s="571" t="s">
        <v>734</v>
      </c>
      <c r="F33" s="516" t="s">
        <v>314</v>
      </c>
      <c r="G33" s="564">
        <v>1000</v>
      </c>
      <c r="H33" s="564">
        <v>1000</v>
      </c>
      <c r="I33" s="520">
        <v>196</v>
      </c>
    </row>
    <row r="34" spans="1:9" s="577" customFormat="1" ht="14.25" customHeight="1" x14ac:dyDescent="0.3">
      <c r="A34" s="516">
        <v>26</v>
      </c>
      <c r="B34" s="571" t="s">
        <v>546</v>
      </c>
      <c r="C34" s="522" t="s">
        <v>783</v>
      </c>
      <c r="D34" s="518" t="s">
        <v>731</v>
      </c>
      <c r="E34" s="571" t="s">
        <v>733</v>
      </c>
      <c r="F34" s="516" t="s">
        <v>314</v>
      </c>
      <c r="G34" s="564">
        <v>2500</v>
      </c>
      <c r="H34" s="564">
        <v>2500</v>
      </c>
      <c r="I34" s="520">
        <v>490</v>
      </c>
    </row>
    <row r="35" spans="1:9" s="577" customFormat="1" ht="14.25" customHeight="1" x14ac:dyDescent="0.3">
      <c r="A35" s="516">
        <v>27</v>
      </c>
      <c r="B35" s="571" t="s">
        <v>784</v>
      </c>
      <c r="C35" s="522" t="s">
        <v>785</v>
      </c>
      <c r="D35" s="518" t="s">
        <v>732</v>
      </c>
      <c r="E35" s="571" t="s">
        <v>735</v>
      </c>
      <c r="F35" s="516" t="s">
        <v>314</v>
      </c>
      <c r="G35" s="564">
        <v>1375</v>
      </c>
      <c r="H35" s="564">
        <v>1375</v>
      </c>
      <c r="I35" s="520">
        <v>269.5</v>
      </c>
    </row>
    <row r="36" spans="1:9" s="577" customFormat="1" ht="14.25" customHeight="1" x14ac:dyDescent="0.3">
      <c r="A36" s="516">
        <v>28</v>
      </c>
      <c r="B36" s="565" t="s">
        <v>739</v>
      </c>
      <c r="C36" s="522" t="s">
        <v>740</v>
      </c>
      <c r="D36" s="562" t="s">
        <v>642</v>
      </c>
      <c r="E36" s="563" t="s">
        <v>613</v>
      </c>
      <c r="F36" s="516" t="s">
        <v>314</v>
      </c>
      <c r="G36" s="564">
        <f>2500</f>
        <v>2500</v>
      </c>
      <c r="H36" s="564">
        <f>2500</f>
        <v>2500</v>
      </c>
      <c r="I36" s="572">
        <v>490</v>
      </c>
    </row>
    <row r="37" spans="1:9" s="577" customFormat="1" ht="14.25" customHeight="1" x14ac:dyDescent="0.3">
      <c r="A37" s="516">
        <v>29</v>
      </c>
      <c r="B37" s="565" t="s">
        <v>741</v>
      </c>
      <c r="C37" s="522" t="s">
        <v>742</v>
      </c>
      <c r="D37" s="562" t="s">
        <v>630</v>
      </c>
      <c r="E37" s="563" t="s">
        <v>615</v>
      </c>
      <c r="F37" s="516" t="s">
        <v>314</v>
      </c>
      <c r="G37" s="564">
        <f>1750</f>
        <v>1750</v>
      </c>
      <c r="H37" s="564">
        <f>1750</f>
        <v>1750</v>
      </c>
      <c r="I37" s="572">
        <v>343</v>
      </c>
    </row>
    <row r="38" spans="1:9" s="577" customFormat="1" ht="14.25" customHeight="1" x14ac:dyDescent="0.3">
      <c r="A38" s="516">
        <v>30</v>
      </c>
      <c r="B38" s="517" t="s">
        <v>743</v>
      </c>
      <c r="C38" s="522" t="s">
        <v>744</v>
      </c>
      <c r="D38" s="567" t="s">
        <v>632</v>
      </c>
      <c r="E38" s="519" t="s">
        <v>619</v>
      </c>
      <c r="F38" s="516" t="s">
        <v>314</v>
      </c>
      <c r="G38" s="564">
        <v>1875</v>
      </c>
      <c r="H38" s="564">
        <v>1875</v>
      </c>
      <c r="I38" s="572">
        <v>375</v>
      </c>
    </row>
    <row r="39" spans="1:9" s="577" customFormat="1" ht="14.25" customHeight="1" x14ac:dyDescent="0.3">
      <c r="A39" s="516">
        <v>31</v>
      </c>
      <c r="B39" s="517" t="s">
        <v>745</v>
      </c>
      <c r="C39" s="522" t="s">
        <v>746</v>
      </c>
      <c r="D39" s="566" t="s">
        <v>572</v>
      </c>
      <c r="E39" s="519" t="s">
        <v>618</v>
      </c>
      <c r="F39" s="516" t="s">
        <v>314</v>
      </c>
      <c r="G39" s="564">
        <f>1250</f>
        <v>1250</v>
      </c>
      <c r="H39" s="564">
        <f>1250</f>
        <v>1250</v>
      </c>
      <c r="I39" s="572">
        <v>245</v>
      </c>
    </row>
    <row r="40" spans="1:9" s="577" customFormat="1" ht="14.25" customHeight="1" x14ac:dyDescent="0.3">
      <c r="A40" s="516">
        <v>32</v>
      </c>
      <c r="B40" s="517" t="s">
        <v>747</v>
      </c>
      <c r="C40" s="522" t="s">
        <v>748</v>
      </c>
      <c r="D40" s="518" t="s">
        <v>631</v>
      </c>
      <c r="E40" s="519" t="s">
        <v>617</v>
      </c>
      <c r="F40" s="516" t="s">
        <v>314</v>
      </c>
      <c r="G40" s="564">
        <v>1625</v>
      </c>
      <c r="H40" s="564">
        <v>1625</v>
      </c>
      <c r="I40" s="572">
        <v>325</v>
      </c>
    </row>
    <row r="41" spans="1:9" s="577" customFormat="1" ht="14.25" customHeight="1" x14ac:dyDescent="0.3">
      <c r="A41" s="516">
        <v>33</v>
      </c>
      <c r="B41" s="517" t="s">
        <v>749</v>
      </c>
      <c r="C41" s="522" t="s">
        <v>750</v>
      </c>
      <c r="D41" s="518" t="s">
        <v>543</v>
      </c>
      <c r="E41" s="519" t="s">
        <v>616</v>
      </c>
      <c r="F41" s="516" t="s">
        <v>314</v>
      </c>
      <c r="G41" s="564">
        <v>1250</v>
      </c>
      <c r="H41" s="564">
        <v>1250</v>
      </c>
      <c r="I41" s="572">
        <v>245</v>
      </c>
    </row>
    <row r="42" spans="1:9" s="577" customFormat="1" ht="14.25" customHeight="1" x14ac:dyDescent="0.3">
      <c r="A42" s="516">
        <v>34</v>
      </c>
      <c r="B42" s="517" t="s">
        <v>751</v>
      </c>
      <c r="C42" s="522" t="s">
        <v>752</v>
      </c>
      <c r="D42" s="562" t="s">
        <v>633</v>
      </c>
      <c r="E42" s="519" t="s">
        <v>620</v>
      </c>
      <c r="F42" s="516" t="s">
        <v>314</v>
      </c>
      <c r="G42" s="564">
        <v>2375</v>
      </c>
      <c r="H42" s="564">
        <v>2375</v>
      </c>
      <c r="I42" s="572">
        <v>465.5</v>
      </c>
    </row>
    <row r="43" spans="1:9" s="577" customFormat="1" ht="14.25" customHeight="1" x14ac:dyDescent="0.3">
      <c r="A43" s="516">
        <v>35</v>
      </c>
      <c r="B43" s="517" t="s">
        <v>753</v>
      </c>
      <c r="C43" s="522" t="s">
        <v>754</v>
      </c>
      <c r="D43" s="562" t="s">
        <v>545</v>
      </c>
      <c r="E43" s="519" t="s">
        <v>620</v>
      </c>
      <c r="F43" s="516" t="s">
        <v>314</v>
      </c>
      <c r="G43" s="564">
        <v>2375</v>
      </c>
      <c r="H43" s="564">
        <v>2375</v>
      </c>
      <c r="I43" s="572">
        <v>465.5</v>
      </c>
    </row>
    <row r="44" spans="1:9" s="577" customFormat="1" ht="14.25" customHeight="1" x14ac:dyDescent="0.3">
      <c r="A44" s="516">
        <v>36</v>
      </c>
      <c r="B44" s="517" t="s">
        <v>755</v>
      </c>
      <c r="C44" s="522" t="s">
        <v>756</v>
      </c>
      <c r="D44" s="562" t="s">
        <v>643</v>
      </c>
      <c r="E44" s="519" t="s">
        <v>621</v>
      </c>
      <c r="F44" s="516" t="s">
        <v>314</v>
      </c>
      <c r="G44" s="564">
        <v>2500</v>
      </c>
      <c r="H44" s="564">
        <v>2500</v>
      </c>
      <c r="I44" s="572">
        <v>490</v>
      </c>
    </row>
    <row r="45" spans="1:9" s="577" customFormat="1" ht="14.25" customHeight="1" x14ac:dyDescent="0.3">
      <c r="A45" s="516">
        <v>37</v>
      </c>
      <c r="B45" s="517" t="s">
        <v>546</v>
      </c>
      <c r="C45" s="522" t="s">
        <v>757</v>
      </c>
      <c r="D45" s="568">
        <v>62001027281</v>
      </c>
      <c r="E45" s="519" t="s">
        <v>622</v>
      </c>
      <c r="F45" s="516" t="s">
        <v>314</v>
      </c>
      <c r="G45" s="564">
        <v>1250</v>
      </c>
      <c r="H45" s="564">
        <v>1250</v>
      </c>
      <c r="I45" s="572">
        <v>245</v>
      </c>
    </row>
    <row r="46" spans="1:9" s="577" customFormat="1" ht="14.25" customHeight="1" x14ac:dyDescent="0.3">
      <c r="A46" s="516">
        <v>38</v>
      </c>
      <c r="B46" s="517" t="s">
        <v>758</v>
      </c>
      <c r="C46" s="522" t="s">
        <v>759</v>
      </c>
      <c r="D46" s="570" t="s">
        <v>544</v>
      </c>
      <c r="E46" s="519" t="s">
        <v>623</v>
      </c>
      <c r="F46" s="516" t="s">
        <v>314</v>
      </c>
      <c r="G46" s="564">
        <v>2250</v>
      </c>
      <c r="H46" s="564">
        <v>2250</v>
      </c>
      <c r="I46" s="572">
        <v>450</v>
      </c>
    </row>
    <row r="47" spans="1:9" s="577" customFormat="1" ht="14.25" customHeight="1" x14ac:dyDescent="0.3">
      <c r="A47" s="516">
        <v>39</v>
      </c>
      <c r="B47" s="517" t="s">
        <v>753</v>
      </c>
      <c r="C47" s="522" t="s">
        <v>760</v>
      </c>
      <c r="D47" s="570">
        <v>43001000829</v>
      </c>
      <c r="E47" s="519" t="s">
        <v>624</v>
      </c>
      <c r="F47" s="516" t="s">
        <v>314</v>
      </c>
      <c r="G47" s="564">
        <f>375+382.65</f>
        <v>757.65</v>
      </c>
      <c r="H47" s="564">
        <f>375+382.65</f>
        <v>757.65</v>
      </c>
      <c r="I47" s="572">
        <v>148.49940000000001</v>
      </c>
    </row>
    <row r="48" spans="1:9" s="577" customFormat="1" ht="14.25" customHeight="1" x14ac:dyDescent="0.3">
      <c r="A48" s="516">
        <v>40</v>
      </c>
      <c r="B48" s="571" t="s">
        <v>761</v>
      </c>
      <c r="C48" s="522" t="s">
        <v>762</v>
      </c>
      <c r="D48" s="562" t="s">
        <v>635</v>
      </c>
      <c r="E48" s="519" t="s">
        <v>625</v>
      </c>
      <c r="F48" s="516" t="s">
        <v>314</v>
      </c>
      <c r="G48" s="564">
        <v>1250</v>
      </c>
      <c r="H48" s="564">
        <v>1250</v>
      </c>
      <c r="I48" s="572">
        <v>245</v>
      </c>
    </row>
    <row r="49" spans="1:9" s="577" customFormat="1" ht="14.25" customHeight="1" x14ac:dyDescent="0.3">
      <c r="A49" s="516">
        <v>41</v>
      </c>
      <c r="B49" s="571" t="s">
        <v>751</v>
      </c>
      <c r="C49" s="522" t="s">
        <v>763</v>
      </c>
      <c r="D49" s="568" t="s">
        <v>636</v>
      </c>
      <c r="E49" s="519" t="s">
        <v>626</v>
      </c>
      <c r="F49" s="516" t="s">
        <v>314</v>
      </c>
      <c r="G49" s="564">
        <v>1312.5</v>
      </c>
      <c r="H49" s="564">
        <v>1312.5</v>
      </c>
      <c r="I49" s="572">
        <v>257.25</v>
      </c>
    </row>
    <row r="50" spans="1:9" s="577" customFormat="1" ht="14.25" customHeight="1" x14ac:dyDescent="0.3">
      <c r="A50" s="516">
        <v>42</v>
      </c>
      <c r="B50" s="517" t="s">
        <v>739</v>
      </c>
      <c r="C50" s="522" t="s">
        <v>764</v>
      </c>
      <c r="D50" s="569" t="s">
        <v>637</v>
      </c>
      <c r="E50" s="519" t="s">
        <v>627</v>
      </c>
      <c r="F50" s="516" t="s">
        <v>314</v>
      </c>
      <c r="G50" s="564">
        <v>500</v>
      </c>
      <c r="H50" s="564">
        <v>500</v>
      </c>
      <c r="I50" s="572">
        <v>100</v>
      </c>
    </row>
    <row r="51" spans="1:9" s="577" customFormat="1" ht="14.25" customHeight="1" x14ac:dyDescent="0.3">
      <c r="A51" s="516">
        <v>43</v>
      </c>
      <c r="B51" s="517" t="s">
        <v>765</v>
      </c>
      <c r="C51" s="522" t="s">
        <v>766</v>
      </c>
      <c r="D51" s="518" t="s">
        <v>638</v>
      </c>
      <c r="E51" s="519" t="s">
        <v>628</v>
      </c>
      <c r="F51" s="516" t="s">
        <v>314</v>
      </c>
      <c r="G51" s="564">
        <v>1250</v>
      </c>
      <c r="H51" s="564">
        <v>1250</v>
      </c>
      <c r="I51" s="572">
        <v>245</v>
      </c>
    </row>
    <row r="52" spans="1:9" s="577" customFormat="1" ht="14.25" customHeight="1" x14ac:dyDescent="0.3">
      <c r="A52" s="516">
        <v>44</v>
      </c>
      <c r="B52" s="517" t="s">
        <v>767</v>
      </c>
      <c r="C52" s="522" t="s">
        <v>768</v>
      </c>
      <c r="D52" s="518" t="s">
        <v>639</v>
      </c>
      <c r="E52" s="519" t="s">
        <v>629</v>
      </c>
      <c r="F52" s="516" t="s">
        <v>314</v>
      </c>
      <c r="G52" s="564">
        <v>1000</v>
      </c>
      <c r="H52" s="564">
        <v>1000</v>
      </c>
      <c r="I52" s="572">
        <v>200</v>
      </c>
    </row>
    <row r="53" spans="1:9" s="577" customFormat="1" ht="14.25" customHeight="1" x14ac:dyDescent="0.3">
      <c r="A53" s="516">
        <v>45</v>
      </c>
      <c r="B53" s="517" t="s">
        <v>769</v>
      </c>
      <c r="C53" s="522" t="s">
        <v>770</v>
      </c>
      <c r="D53" s="573" t="s">
        <v>581</v>
      </c>
      <c r="E53" s="519" t="s">
        <v>640</v>
      </c>
      <c r="F53" s="516" t="s">
        <v>314</v>
      </c>
      <c r="G53" s="564">
        <v>937.5</v>
      </c>
      <c r="H53" s="564">
        <v>937.5</v>
      </c>
      <c r="I53" s="572">
        <v>183.75</v>
      </c>
    </row>
    <row r="54" spans="1:9" s="577" customFormat="1" ht="14.25" customHeight="1" x14ac:dyDescent="0.3">
      <c r="A54" s="516">
        <v>46</v>
      </c>
      <c r="B54" s="517" t="s">
        <v>771</v>
      </c>
      <c r="C54" s="522" t="s">
        <v>772</v>
      </c>
      <c r="D54" s="518" t="s">
        <v>529</v>
      </c>
      <c r="E54" s="519" t="s">
        <v>641</v>
      </c>
      <c r="F54" s="516" t="s">
        <v>314</v>
      </c>
      <c r="G54" s="564">
        <f>1250*2</f>
        <v>2500</v>
      </c>
      <c r="H54" s="564">
        <f>1250*2</f>
        <v>2500</v>
      </c>
      <c r="I54" s="572">
        <v>500</v>
      </c>
    </row>
    <row r="55" spans="1:9" s="577" customFormat="1" ht="14.25" customHeight="1" x14ac:dyDescent="0.3">
      <c r="A55" s="516">
        <v>47</v>
      </c>
      <c r="B55" s="626" t="s">
        <v>773</v>
      </c>
      <c r="C55" s="522" t="s">
        <v>774</v>
      </c>
      <c r="D55" s="518" t="s">
        <v>725</v>
      </c>
      <c r="E55" s="571" t="s">
        <v>614</v>
      </c>
      <c r="F55" s="516" t="s">
        <v>314</v>
      </c>
      <c r="G55" s="564">
        <v>2710</v>
      </c>
      <c r="H55" s="564">
        <v>2710</v>
      </c>
      <c r="I55" s="572">
        <v>542</v>
      </c>
    </row>
    <row r="56" spans="1:9" s="577" customFormat="1" ht="14.25" customHeight="1" x14ac:dyDescent="0.3">
      <c r="A56" s="516">
        <v>48</v>
      </c>
      <c r="B56" s="571" t="s">
        <v>775</v>
      </c>
      <c r="C56" s="522" t="s">
        <v>776</v>
      </c>
      <c r="D56" s="518" t="s">
        <v>726</v>
      </c>
      <c r="E56" s="571" t="s">
        <v>733</v>
      </c>
      <c r="F56" s="516" t="s">
        <v>314</v>
      </c>
      <c r="G56" s="564">
        <v>2500</v>
      </c>
      <c r="H56" s="564">
        <v>2500</v>
      </c>
      <c r="I56" s="572">
        <v>490</v>
      </c>
    </row>
    <row r="57" spans="1:9" s="577" customFormat="1" ht="14.25" customHeight="1" x14ac:dyDescent="0.3">
      <c r="A57" s="516">
        <v>49</v>
      </c>
      <c r="B57" s="571" t="s">
        <v>777</v>
      </c>
      <c r="C57" s="522" t="s">
        <v>770</v>
      </c>
      <c r="D57" s="518" t="s">
        <v>727</v>
      </c>
      <c r="E57" s="571" t="s">
        <v>733</v>
      </c>
      <c r="F57" s="516" t="s">
        <v>314</v>
      </c>
      <c r="G57" s="564">
        <v>2500</v>
      </c>
      <c r="H57" s="564">
        <v>2500</v>
      </c>
      <c r="I57" s="572">
        <v>490</v>
      </c>
    </row>
    <row r="58" spans="1:9" s="577" customFormat="1" ht="14.25" customHeight="1" x14ac:dyDescent="0.3">
      <c r="A58" s="516">
        <v>50</v>
      </c>
      <c r="B58" s="571" t="s">
        <v>778</v>
      </c>
      <c r="C58" s="522" t="s">
        <v>779</v>
      </c>
      <c r="D58" s="518" t="s">
        <v>728</v>
      </c>
      <c r="E58" s="571" t="s">
        <v>733</v>
      </c>
      <c r="F58" s="516" t="s">
        <v>314</v>
      </c>
      <c r="G58" s="564">
        <v>2500</v>
      </c>
      <c r="H58" s="564">
        <v>2500</v>
      </c>
      <c r="I58" s="572">
        <v>490</v>
      </c>
    </row>
    <row r="59" spans="1:9" s="577" customFormat="1" ht="14.25" customHeight="1" x14ac:dyDescent="0.3">
      <c r="A59" s="516">
        <v>51</v>
      </c>
      <c r="B59" s="571" t="s">
        <v>755</v>
      </c>
      <c r="C59" s="522" t="s">
        <v>780</v>
      </c>
      <c r="D59" s="518" t="s">
        <v>729</v>
      </c>
      <c r="E59" s="571" t="s">
        <v>733</v>
      </c>
      <c r="F59" s="516" t="s">
        <v>314</v>
      </c>
      <c r="G59" s="564">
        <v>2500</v>
      </c>
      <c r="H59" s="564">
        <v>2500</v>
      </c>
      <c r="I59" s="572">
        <v>490</v>
      </c>
    </row>
    <row r="60" spans="1:9" s="577" customFormat="1" ht="14.25" customHeight="1" x14ac:dyDescent="0.3">
      <c r="A60" s="516">
        <v>52</v>
      </c>
      <c r="B60" s="571" t="s">
        <v>781</v>
      </c>
      <c r="C60" s="522" t="s">
        <v>782</v>
      </c>
      <c r="D60" s="518" t="s">
        <v>730</v>
      </c>
      <c r="E60" s="571" t="s">
        <v>734</v>
      </c>
      <c r="F60" s="516" t="s">
        <v>314</v>
      </c>
      <c r="G60" s="564">
        <v>1000</v>
      </c>
      <c r="H60" s="564">
        <v>1000</v>
      </c>
      <c r="I60" s="572">
        <v>196</v>
      </c>
    </row>
    <row r="61" spans="1:9" s="577" customFormat="1" ht="14.25" customHeight="1" x14ac:dyDescent="0.3">
      <c r="A61" s="516">
        <v>53</v>
      </c>
      <c r="B61" s="571" t="s">
        <v>546</v>
      </c>
      <c r="C61" s="522" t="s">
        <v>783</v>
      </c>
      <c r="D61" s="518" t="s">
        <v>731</v>
      </c>
      <c r="E61" s="571" t="s">
        <v>733</v>
      </c>
      <c r="F61" s="516" t="s">
        <v>314</v>
      </c>
      <c r="G61" s="564">
        <v>2500</v>
      </c>
      <c r="H61" s="564">
        <v>2500</v>
      </c>
      <c r="I61" s="572">
        <v>490</v>
      </c>
    </row>
    <row r="62" spans="1:9" s="577" customFormat="1" ht="14.25" customHeight="1" x14ac:dyDescent="0.3">
      <c r="A62" s="516">
        <v>54</v>
      </c>
      <c r="B62" s="571" t="s">
        <v>784</v>
      </c>
      <c r="C62" s="522" t="s">
        <v>785</v>
      </c>
      <c r="D62" s="518" t="s">
        <v>732</v>
      </c>
      <c r="E62" s="571" t="s">
        <v>735</v>
      </c>
      <c r="F62" s="516" t="s">
        <v>314</v>
      </c>
      <c r="G62" s="564">
        <v>1375</v>
      </c>
      <c r="H62" s="564">
        <v>1375</v>
      </c>
      <c r="I62" s="572">
        <v>269.5</v>
      </c>
    </row>
    <row r="63" spans="1:9" s="577" customFormat="1" ht="14.25" customHeight="1" x14ac:dyDescent="0.3">
      <c r="A63" s="516">
        <v>55</v>
      </c>
      <c r="B63" s="565" t="s">
        <v>739</v>
      </c>
      <c r="C63" s="522" t="s">
        <v>740</v>
      </c>
      <c r="D63" s="562" t="s">
        <v>642</v>
      </c>
      <c r="E63" s="563" t="s">
        <v>613</v>
      </c>
      <c r="F63" s="516" t="s">
        <v>314</v>
      </c>
      <c r="G63" s="564">
        <f>2500</f>
        <v>2500</v>
      </c>
      <c r="H63" s="564">
        <f>2500</f>
        <v>2500</v>
      </c>
      <c r="I63" s="572">
        <v>490</v>
      </c>
    </row>
    <row r="64" spans="1:9" s="577" customFormat="1" ht="14.25" customHeight="1" x14ac:dyDescent="0.3">
      <c r="A64" s="516">
        <v>56</v>
      </c>
      <c r="B64" s="565" t="s">
        <v>741</v>
      </c>
      <c r="C64" s="522" t="s">
        <v>742</v>
      </c>
      <c r="D64" s="562" t="s">
        <v>630</v>
      </c>
      <c r="E64" s="563" t="s">
        <v>615</v>
      </c>
      <c r="F64" s="516" t="s">
        <v>314</v>
      </c>
      <c r="G64" s="564">
        <f>1750</f>
        <v>1750</v>
      </c>
      <c r="H64" s="564">
        <f>1750</f>
        <v>1750</v>
      </c>
      <c r="I64" s="572">
        <v>343</v>
      </c>
    </row>
    <row r="65" spans="1:9" s="577" customFormat="1" ht="14.25" customHeight="1" x14ac:dyDescent="0.3">
      <c r="A65" s="516">
        <v>57</v>
      </c>
      <c r="B65" s="517" t="s">
        <v>743</v>
      </c>
      <c r="C65" s="522" t="s">
        <v>744</v>
      </c>
      <c r="D65" s="567" t="s">
        <v>632</v>
      </c>
      <c r="E65" s="519" t="s">
        <v>619</v>
      </c>
      <c r="F65" s="516" t="s">
        <v>314</v>
      </c>
      <c r="G65" s="564">
        <v>1875</v>
      </c>
      <c r="H65" s="564">
        <v>1875</v>
      </c>
      <c r="I65" s="572">
        <v>375</v>
      </c>
    </row>
    <row r="66" spans="1:9" s="577" customFormat="1" ht="14.25" customHeight="1" x14ac:dyDescent="0.3">
      <c r="A66" s="516">
        <v>58</v>
      </c>
      <c r="B66" s="517" t="s">
        <v>745</v>
      </c>
      <c r="C66" s="522" t="s">
        <v>746</v>
      </c>
      <c r="D66" s="566" t="s">
        <v>572</v>
      </c>
      <c r="E66" s="519" t="s">
        <v>618</v>
      </c>
      <c r="F66" s="516" t="s">
        <v>314</v>
      </c>
      <c r="G66" s="564">
        <f>1250</f>
        <v>1250</v>
      </c>
      <c r="H66" s="564">
        <f>1250</f>
        <v>1250</v>
      </c>
      <c r="I66" s="572">
        <v>245</v>
      </c>
    </row>
    <row r="67" spans="1:9" s="577" customFormat="1" ht="14.25" customHeight="1" x14ac:dyDescent="0.3">
      <c r="A67" s="516">
        <v>59</v>
      </c>
      <c r="B67" s="517" t="s">
        <v>747</v>
      </c>
      <c r="C67" s="522" t="s">
        <v>748</v>
      </c>
      <c r="D67" s="518" t="s">
        <v>631</v>
      </c>
      <c r="E67" s="519" t="s">
        <v>617</v>
      </c>
      <c r="F67" s="516" t="s">
        <v>314</v>
      </c>
      <c r="G67" s="564">
        <v>1625</v>
      </c>
      <c r="H67" s="564">
        <v>1625</v>
      </c>
      <c r="I67" s="572">
        <v>325</v>
      </c>
    </row>
    <row r="68" spans="1:9" s="577" customFormat="1" ht="14.25" customHeight="1" x14ac:dyDescent="0.3">
      <c r="A68" s="516">
        <v>60</v>
      </c>
      <c r="B68" s="517" t="s">
        <v>749</v>
      </c>
      <c r="C68" s="522" t="s">
        <v>750</v>
      </c>
      <c r="D68" s="518" t="s">
        <v>543</v>
      </c>
      <c r="E68" s="519" t="s">
        <v>616</v>
      </c>
      <c r="F68" s="516" t="s">
        <v>314</v>
      </c>
      <c r="G68" s="564">
        <v>1250</v>
      </c>
      <c r="H68" s="564">
        <v>1250</v>
      </c>
      <c r="I68" s="572">
        <v>245</v>
      </c>
    </row>
    <row r="69" spans="1:9" s="577" customFormat="1" ht="14.25" customHeight="1" x14ac:dyDescent="0.3">
      <c r="A69" s="516">
        <v>61</v>
      </c>
      <c r="B69" s="517" t="s">
        <v>751</v>
      </c>
      <c r="C69" s="522" t="s">
        <v>752</v>
      </c>
      <c r="D69" s="562" t="s">
        <v>633</v>
      </c>
      <c r="E69" s="519" t="s">
        <v>620</v>
      </c>
      <c r="F69" s="516" t="s">
        <v>314</v>
      </c>
      <c r="G69" s="564">
        <v>2375</v>
      </c>
      <c r="H69" s="564">
        <v>2375</v>
      </c>
      <c r="I69" s="572">
        <v>465.5</v>
      </c>
    </row>
    <row r="70" spans="1:9" s="577" customFormat="1" ht="14.25" customHeight="1" x14ac:dyDescent="0.3">
      <c r="A70" s="516">
        <v>62</v>
      </c>
      <c r="B70" s="517" t="s">
        <v>753</v>
      </c>
      <c r="C70" s="522" t="s">
        <v>786</v>
      </c>
      <c r="D70" s="562" t="s">
        <v>736</v>
      </c>
      <c r="E70" s="519" t="s">
        <v>620</v>
      </c>
      <c r="F70" s="516" t="s">
        <v>314</v>
      </c>
      <c r="G70" s="564">
        <v>1309.52</v>
      </c>
      <c r="H70" s="564">
        <v>1309.52</v>
      </c>
      <c r="I70" s="572">
        <v>256.66592000000003</v>
      </c>
    </row>
    <row r="71" spans="1:9" s="577" customFormat="1" ht="14.25" customHeight="1" x14ac:dyDescent="0.3">
      <c r="A71" s="516">
        <v>63</v>
      </c>
      <c r="B71" s="517" t="s">
        <v>755</v>
      </c>
      <c r="C71" s="522" t="s">
        <v>756</v>
      </c>
      <c r="D71" s="562" t="s">
        <v>643</v>
      </c>
      <c r="E71" s="519" t="s">
        <v>621</v>
      </c>
      <c r="F71" s="516" t="s">
        <v>314</v>
      </c>
      <c r="G71" s="564">
        <v>2500</v>
      </c>
      <c r="H71" s="564">
        <v>2500</v>
      </c>
      <c r="I71" s="572">
        <v>490</v>
      </c>
    </row>
    <row r="72" spans="1:9" s="577" customFormat="1" ht="14.25" customHeight="1" x14ac:dyDescent="0.3">
      <c r="A72" s="516">
        <v>64</v>
      </c>
      <c r="B72" s="517" t="s">
        <v>546</v>
      </c>
      <c r="C72" s="522" t="s">
        <v>757</v>
      </c>
      <c r="D72" s="568">
        <v>62001027281</v>
      </c>
      <c r="E72" s="519" t="s">
        <v>622</v>
      </c>
      <c r="F72" s="516" t="s">
        <v>314</v>
      </c>
      <c r="G72" s="564">
        <v>1250</v>
      </c>
      <c r="H72" s="564">
        <v>1250</v>
      </c>
      <c r="I72" s="572">
        <v>245</v>
      </c>
    </row>
    <row r="73" spans="1:9" s="577" customFormat="1" ht="14.25" customHeight="1" x14ac:dyDescent="0.3">
      <c r="A73" s="516">
        <v>65</v>
      </c>
      <c r="B73" s="517" t="s">
        <v>758</v>
      </c>
      <c r="C73" s="522" t="s">
        <v>759</v>
      </c>
      <c r="D73" s="570" t="s">
        <v>544</v>
      </c>
      <c r="E73" s="519" t="s">
        <v>623</v>
      </c>
      <c r="F73" s="516" t="s">
        <v>314</v>
      </c>
      <c r="G73" s="564">
        <v>2250</v>
      </c>
      <c r="H73" s="564">
        <v>2250</v>
      </c>
      <c r="I73" s="572">
        <v>450</v>
      </c>
    </row>
    <row r="74" spans="1:9" s="577" customFormat="1" ht="14.25" customHeight="1" x14ac:dyDescent="0.3">
      <c r="A74" s="516">
        <v>66</v>
      </c>
      <c r="B74" s="517" t="s">
        <v>753</v>
      </c>
      <c r="C74" s="522" t="s">
        <v>760</v>
      </c>
      <c r="D74" s="570">
        <v>43001000829</v>
      </c>
      <c r="E74" s="519" t="s">
        <v>624</v>
      </c>
      <c r="F74" s="516" t="s">
        <v>314</v>
      </c>
      <c r="G74" s="564">
        <f>375+382.65</f>
        <v>757.65</v>
      </c>
      <c r="H74" s="564">
        <f>375+382.65</f>
        <v>757.65</v>
      </c>
      <c r="I74" s="572">
        <v>148.49940000000001</v>
      </c>
    </row>
    <row r="75" spans="1:9" s="577" customFormat="1" ht="14.25" customHeight="1" x14ac:dyDescent="0.3">
      <c r="A75" s="516">
        <v>67</v>
      </c>
      <c r="B75" s="571" t="s">
        <v>761</v>
      </c>
      <c r="C75" s="522" t="s">
        <v>762</v>
      </c>
      <c r="D75" s="562" t="s">
        <v>635</v>
      </c>
      <c r="E75" s="519" t="s">
        <v>625</v>
      </c>
      <c r="F75" s="516" t="s">
        <v>314</v>
      </c>
      <c r="G75" s="564">
        <v>1250</v>
      </c>
      <c r="H75" s="564">
        <v>1250</v>
      </c>
      <c r="I75" s="572">
        <v>245</v>
      </c>
    </row>
    <row r="76" spans="1:9" s="577" customFormat="1" ht="14.25" customHeight="1" x14ac:dyDescent="0.3">
      <c r="A76" s="516">
        <v>68</v>
      </c>
      <c r="B76" s="571" t="s">
        <v>751</v>
      </c>
      <c r="C76" s="522" t="s">
        <v>763</v>
      </c>
      <c r="D76" s="568" t="s">
        <v>636</v>
      </c>
      <c r="E76" s="519" t="s">
        <v>626</v>
      </c>
      <c r="F76" s="516" t="s">
        <v>314</v>
      </c>
      <c r="G76" s="564">
        <v>1312.5</v>
      </c>
      <c r="H76" s="564">
        <v>1312.5</v>
      </c>
      <c r="I76" s="572">
        <v>257.25</v>
      </c>
    </row>
    <row r="77" spans="1:9" s="577" customFormat="1" ht="14.25" customHeight="1" x14ac:dyDescent="0.3">
      <c r="A77" s="516">
        <v>69</v>
      </c>
      <c r="B77" s="517" t="s">
        <v>739</v>
      </c>
      <c r="C77" s="522" t="s">
        <v>764</v>
      </c>
      <c r="D77" s="569" t="s">
        <v>637</v>
      </c>
      <c r="E77" s="519" t="s">
        <v>627</v>
      </c>
      <c r="F77" s="516" t="s">
        <v>314</v>
      </c>
      <c r="G77" s="564">
        <v>500</v>
      </c>
      <c r="H77" s="564">
        <v>500</v>
      </c>
      <c r="I77" s="572">
        <v>100</v>
      </c>
    </row>
    <row r="78" spans="1:9" s="577" customFormat="1" ht="14.25" customHeight="1" x14ac:dyDescent="0.3">
      <c r="A78" s="516">
        <v>70</v>
      </c>
      <c r="B78" s="517" t="s">
        <v>765</v>
      </c>
      <c r="C78" s="522" t="s">
        <v>766</v>
      </c>
      <c r="D78" s="518" t="s">
        <v>638</v>
      </c>
      <c r="E78" s="519" t="s">
        <v>628</v>
      </c>
      <c r="F78" s="516" t="s">
        <v>314</v>
      </c>
      <c r="G78" s="564">
        <v>1250</v>
      </c>
      <c r="H78" s="564">
        <v>1250</v>
      </c>
      <c r="I78" s="572">
        <v>245</v>
      </c>
    </row>
    <row r="79" spans="1:9" s="577" customFormat="1" ht="14.25" customHeight="1" x14ac:dyDescent="0.3">
      <c r="A79" s="516">
        <v>71</v>
      </c>
      <c r="B79" s="517" t="s">
        <v>767</v>
      </c>
      <c r="C79" s="522" t="s">
        <v>768</v>
      </c>
      <c r="D79" s="518" t="s">
        <v>639</v>
      </c>
      <c r="E79" s="519" t="s">
        <v>629</v>
      </c>
      <c r="F79" s="516" t="s">
        <v>314</v>
      </c>
      <c r="G79" s="564">
        <v>1000</v>
      </c>
      <c r="H79" s="564">
        <v>1000</v>
      </c>
      <c r="I79" s="572">
        <v>200</v>
      </c>
    </row>
    <row r="80" spans="1:9" s="577" customFormat="1" ht="14.25" customHeight="1" x14ac:dyDescent="0.3">
      <c r="A80" s="516">
        <v>72</v>
      </c>
      <c r="B80" s="517" t="s">
        <v>769</v>
      </c>
      <c r="C80" s="522" t="s">
        <v>770</v>
      </c>
      <c r="D80" s="573" t="s">
        <v>581</v>
      </c>
      <c r="E80" s="519" t="s">
        <v>640</v>
      </c>
      <c r="F80" s="516" t="s">
        <v>314</v>
      </c>
      <c r="G80" s="564">
        <v>937.5</v>
      </c>
      <c r="H80" s="564">
        <v>937.5</v>
      </c>
      <c r="I80" s="572">
        <v>183.75</v>
      </c>
    </row>
    <row r="81" spans="1:9" s="577" customFormat="1" ht="14.25" customHeight="1" x14ac:dyDescent="0.3">
      <c r="A81" s="516">
        <v>73</v>
      </c>
      <c r="B81" s="517" t="s">
        <v>771</v>
      </c>
      <c r="C81" s="522" t="s">
        <v>772</v>
      </c>
      <c r="D81" s="518" t="s">
        <v>529</v>
      </c>
      <c r="E81" s="519" t="s">
        <v>641</v>
      </c>
      <c r="F81" s="516" t="s">
        <v>314</v>
      </c>
      <c r="G81" s="564">
        <f>1250*2</f>
        <v>2500</v>
      </c>
      <c r="H81" s="564">
        <f>1250*2</f>
        <v>2500</v>
      </c>
      <c r="I81" s="572">
        <v>500</v>
      </c>
    </row>
    <row r="82" spans="1:9" s="577" customFormat="1" ht="14.25" customHeight="1" x14ac:dyDescent="0.3">
      <c r="A82" s="516">
        <v>74</v>
      </c>
      <c r="B82" s="626" t="s">
        <v>773</v>
      </c>
      <c r="C82" s="522" t="s">
        <v>774</v>
      </c>
      <c r="D82" s="518" t="s">
        <v>725</v>
      </c>
      <c r="E82" s="571" t="s">
        <v>614</v>
      </c>
      <c r="F82" s="516" t="s">
        <v>314</v>
      </c>
      <c r="G82" s="564">
        <v>2710</v>
      </c>
      <c r="H82" s="564">
        <v>2710</v>
      </c>
      <c r="I82" s="572">
        <v>542</v>
      </c>
    </row>
    <row r="83" spans="1:9" s="577" customFormat="1" ht="14.25" customHeight="1" x14ac:dyDescent="0.3">
      <c r="A83" s="516">
        <v>75</v>
      </c>
      <c r="B83" s="571" t="s">
        <v>775</v>
      </c>
      <c r="C83" s="522" t="s">
        <v>776</v>
      </c>
      <c r="D83" s="518" t="s">
        <v>726</v>
      </c>
      <c r="E83" s="571" t="s">
        <v>733</v>
      </c>
      <c r="F83" s="516" t="s">
        <v>314</v>
      </c>
      <c r="G83" s="564">
        <v>2500</v>
      </c>
      <c r="H83" s="564">
        <v>2500</v>
      </c>
      <c r="I83" s="572">
        <v>490</v>
      </c>
    </row>
    <row r="84" spans="1:9" s="577" customFormat="1" ht="14.25" customHeight="1" x14ac:dyDescent="0.3">
      <c r="A84" s="516">
        <v>76</v>
      </c>
      <c r="B84" s="571" t="s">
        <v>777</v>
      </c>
      <c r="C84" s="522" t="s">
        <v>770</v>
      </c>
      <c r="D84" s="518" t="s">
        <v>727</v>
      </c>
      <c r="E84" s="571" t="s">
        <v>733</v>
      </c>
      <c r="F84" s="516" t="s">
        <v>314</v>
      </c>
      <c r="G84" s="564">
        <v>2500</v>
      </c>
      <c r="H84" s="564">
        <v>2500</v>
      </c>
      <c r="I84" s="572">
        <v>490</v>
      </c>
    </row>
    <row r="85" spans="1:9" s="577" customFormat="1" ht="14.25" customHeight="1" x14ac:dyDescent="0.3">
      <c r="A85" s="516">
        <v>77</v>
      </c>
      <c r="B85" s="571" t="s">
        <v>755</v>
      </c>
      <c r="C85" s="522" t="s">
        <v>780</v>
      </c>
      <c r="D85" s="518" t="s">
        <v>729</v>
      </c>
      <c r="E85" s="571" t="s">
        <v>733</v>
      </c>
      <c r="F85" s="516" t="s">
        <v>314</v>
      </c>
      <c r="G85" s="564">
        <v>2500</v>
      </c>
      <c r="H85" s="564">
        <v>2500</v>
      </c>
      <c r="I85" s="572">
        <v>490</v>
      </c>
    </row>
    <row r="86" spans="1:9" s="577" customFormat="1" ht="14.25" customHeight="1" x14ac:dyDescent="0.3">
      <c r="A86" s="516">
        <v>78</v>
      </c>
      <c r="B86" s="571" t="s">
        <v>781</v>
      </c>
      <c r="C86" s="522" t="s">
        <v>782</v>
      </c>
      <c r="D86" s="518" t="s">
        <v>730</v>
      </c>
      <c r="E86" s="571" t="s">
        <v>734</v>
      </c>
      <c r="F86" s="516" t="s">
        <v>314</v>
      </c>
      <c r="G86" s="564">
        <v>1000</v>
      </c>
      <c r="H86" s="564">
        <v>1000</v>
      </c>
      <c r="I86" s="572">
        <v>196</v>
      </c>
    </row>
    <row r="87" spans="1:9" s="577" customFormat="1" ht="14.25" customHeight="1" x14ac:dyDescent="0.3">
      <c r="A87" s="516">
        <v>79</v>
      </c>
      <c r="B87" s="571" t="s">
        <v>546</v>
      </c>
      <c r="C87" s="522" t="s">
        <v>783</v>
      </c>
      <c r="D87" s="518" t="s">
        <v>731</v>
      </c>
      <c r="E87" s="571" t="s">
        <v>733</v>
      </c>
      <c r="F87" s="516" t="s">
        <v>314</v>
      </c>
      <c r="G87" s="564">
        <v>2500</v>
      </c>
      <c r="H87" s="564">
        <v>2500</v>
      </c>
      <c r="I87" s="572">
        <v>490</v>
      </c>
    </row>
    <row r="88" spans="1:9" s="577" customFormat="1" ht="14.25" customHeight="1" x14ac:dyDescent="0.3">
      <c r="A88" s="516">
        <v>80</v>
      </c>
      <c r="B88" s="571" t="s">
        <v>784</v>
      </c>
      <c r="C88" s="522" t="s">
        <v>785</v>
      </c>
      <c r="D88" s="518" t="s">
        <v>732</v>
      </c>
      <c r="E88" s="571" t="s">
        <v>735</v>
      </c>
      <c r="F88" s="516" t="s">
        <v>314</v>
      </c>
      <c r="G88" s="564">
        <v>1375</v>
      </c>
      <c r="H88" s="564">
        <v>1375</v>
      </c>
      <c r="I88" s="572">
        <v>269.5</v>
      </c>
    </row>
    <row r="89" spans="1:9" s="577" customFormat="1" ht="14.25" customHeight="1" x14ac:dyDescent="0.3">
      <c r="A89" s="516">
        <v>81</v>
      </c>
      <c r="B89" s="517" t="s">
        <v>546</v>
      </c>
      <c r="C89" s="522" t="s">
        <v>757</v>
      </c>
      <c r="D89" s="568">
        <v>62001027281</v>
      </c>
      <c r="E89" s="519" t="s">
        <v>622</v>
      </c>
      <c r="F89" s="516" t="s">
        <v>0</v>
      </c>
      <c r="G89" s="564">
        <v>382.65</v>
      </c>
      <c r="H89" s="564">
        <v>382.65</v>
      </c>
      <c r="I89" s="572">
        <v>74.999399999999994</v>
      </c>
    </row>
    <row r="90" spans="1:9" s="577" customFormat="1" ht="14.25" customHeight="1" x14ac:dyDescent="0.3">
      <c r="A90" s="516">
        <v>82</v>
      </c>
      <c r="B90" s="517" t="s">
        <v>758</v>
      </c>
      <c r="C90" s="522" t="s">
        <v>759</v>
      </c>
      <c r="D90" s="570" t="s">
        <v>544</v>
      </c>
      <c r="E90" s="519" t="s">
        <v>623</v>
      </c>
      <c r="F90" s="516" t="s">
        <v>0</v>
      </c>
      <c r="G90" s="564">
        <v>375</v>
      </c>
      <c r="H90" s="564">
        <v>375</v>
      </c>
      <c r="I90" s="572">
        <v>75</v>
      </c>
    </row>
    <row r="91" spans="1:9" s="577" customFormat="1" ht="14.25" customHeight="1" x14ac:dyDescent="0.3">
      <c r="A91" s="516">
        <v>83</v>
      </c>
      <c r="B91" s="571" t="s">
        <v>761</v>
      </c>
      <c r="C91" s="522" t="s">
        <v>762</v>
      </c>
      <c r="D91" s="562" t="s">
        <v>635</v>
      </c>
      <c r="E91" s="519" t="s">
        <v>625</v>
      </c>
      <c r="F91" s="516" t="s">
        <v>0</v>
      </c>
      <c r="G91" s="564">
        <v>382.65</v>
      </c>
      <c r="H91" s="564">
        <v>382.65</v>
      </c>
      <c r="I91" s="572">
        <v>74.999399999999994</v>
      </c>
    </row>
    <row r="92" spans="1:9" s="577" customFormat="1" ht="14.25" customHeight="1" x14ac:dyDescent="0.3">
      <c r="A92" s="516">
        <v>84</v>
      </c>
      <c r="B92" s="565" t="s">
        <v>741</v>
      </c>
      <c r="C92" s="522" t="s">
        <v>742</v>
      </c>
      <c r="D92" s="562" t="s">
        <v>630</v>
      </c>
      <c r="E92" s="563" t="s">
        <v>615</v>
      </c>
      <c r="F92" s="516" t="s">
        <v>0</v>
      </c>
      <c r="G92" s="564">
        <v>1084.18</v>
      </c>
      <c r="H92" s="564">
        <v>1084.18</v>
      </c>
      <c r="I92" s="572">
        <v>212.49928</v>
      </c>
    </row>
    <row r="93" spans="1:9" s="577" customFormat="1" ht="14.25" customHeight="1" x14ac:dyDescent="0.3">
      <c r="A93" s="516">
        <v>85</v>
      </c>
      <c r="B93" s="517" t="s">
        <v>745</v>
      </c>
      <c r="C93" s="522" t="s">
        <v>746</v>
      </c>
      <c r="D93" s="566" t="s">
        <v>572</v>
      </c>
      <c r="E93" s="519" t="s">
        <v>618</v>
      </c>
      <c r="F93" s="516" t="s">
        <v>0</v>
      </c>
      <c r="G93" s="564">
        <v>1913.27</v>
      </c>
      <c r="H93" s="564">
        <v>1913.27</v>
      </c>
      <c r="I93" s="572">
        <v>375.00092000000001</v>
      </c>
    </row>
    <row r="94" spans="1:9" s="577" customFormat="1" ht="14.25" customHeight="1" x14ac:dyDescent="0.3">
      <c r="A94" s="516">
        <v>86</v>
      </c>
      <c r="B94" s="565" t="s">
        <v>739</v>
      </c>
      <c r="C94" s="522" t="s">
        <v>740</v>
      </c>
      <c r="D94" s="562" t="s">
        <v>642</v>
      </c>
      <c r="E94" s="563" t="s">
        <v>613</v>
      </c>
      <c r="F94" s="516" t="s">
        <v>314</v>
      </c>
      <c r="G94" s="564">
        <f>2500</f>
        <v>2500</v>
      </c>
      <c r="H94" s="564">
        <f>2500</f>
        <v>2500</v>
      </c>
      <c r="I94" s="520">
        <v>490</v>
      </c>
    </row>
    <row r="95" spans="1:9" s="577" customFormat="1" ht="14.25" customHeight="1" x14ac:dyDescent="0.3">
      <c r="A95" s="516">
        <v>87</v>
      </c>
      <c r="B95" s="565" t="s">
        <v>741</v>
      </c>
      <c r="C95" s="522" t="s">
        <v>742</v>
      </c>
      <c r="D95" s="562" t="s">
        <v>630</v>
      </c>
      <c r="E95" s="563" t="s">
        <v>615</v>
      </c>
      <c r="F95" s="516" t="s">
        <v>314</v>
      </c>
      <c r="G95" s="564">
        <f>1750</f>
        <v>1750</v>
      </c>
      <c r="H95" s="564">
        <f>1750</f>
        <v>1750</v>
      </c>
      <c r="I95" s="520">
        <v>343</v>
      </c>
    </row>
    <row r="96" spans="1:9" s="577" customFormat="1" ht="14.25" customHeight="1" x14ac:dyDescent="0.3">
      <c r="A96" s="516">
        <v>88</v>
      </c>
      <c r="B96" s="517" t="s">
        <v>743</v>
      </c>
      <c r="C96" s="522" t="s">
        <v>744</v>
      </c>
      <c r="D96" s="567" t="s">
        <v>632</v>
      </c>
      <c r="E96" s="519" t="s">
        <v>619</v>
      </c>
      <c r="F96" s="516" t="s">
        <v>314</v>
      </c>
      <c r="G96" s="564">
        <v>1875</v>
      </c>
      <c r="H96" s="564">
        <v>1875</v>
      </c>
      <c r="I96" s="520">
        <v>375</v>
      </c>
    </row>
    <row r="97" spans="1:9" s="577" customFormat="1" ht="14.25" customHeight="1" x14ac:dyDescent="0.3">
      <c r="A97" s="516">
        <v>89</v>
      </c>
      <c r="B97" s="517" t="s">
        <v>745</v>
      </c>
      <c r="C97" s="522" t="s">
        <v>746</v>
      </c>
      <c r="D97" s="566" t="s">
        <v>572</v>
      </c>
      <c r="E97" s="519" t="s">
        <v>618</v>
      </c>
      <c r="F97" s="516" t="s">
        <v>314</v>
      </c>
      <c r="G97" s="564">
        <f>1250</f>
        <v>1250</v>
      </c>
      <c r="H97" s="564">
        <f>1250</f>
        <v>1250</v>
      </c>
      <c r="I97" s="520">
        <v>245</v>
      </c>
    </row>
    <row r="98" spans="1:9" s="577" customFormat="1" ht="14.25" customHeight="1" x14ac:dyDescent="0.3">
      <c r="A98" s="516">
        <v>90</v>
      </c>
      <c r="B98" s="517" t="s">
        <v>747</v>
      </c>
      <c r="C98" s="522" t="s">
        <v>748</v>
      </c>
      <c r="D98" s="518" t="s">
        <v>631</v>
      </c>
      <c r="E98" s="519" t="s">
        <v>617</v>
      </c>
      <c r="F98" s="516" t="s">
        <v>314</v>
      </c>
      <c r="G98" s="564">
        <v>1625</v>
      </c>
      <c r="H98" s="564">
        <v>1625</v>
      </c>
      <c r="I98" s="520">
        <v>325</v>
      </c>
    </row>
    <row r="99" spans="1:9" s="577" customFormat="1" ht="14.25" customHeight="1" x14ac:dyDescent="0.3">
      <c r="A99" s="516">
        <v>91</v>
      </c>
      <c r="B99" s="517" t="s">
        <v>749</v>
      </c>
      <c r="C99" s="522" t="s">
        <v>750</v>
      </c>
      <c r="D99" s="518" t="s">
        <v>543</v>
      </c>
      <c r="E99" s="519" t="s">
        <v>616</v>
      </c>
      <c r="F99" s="516" t="s">
        <v>314</v>
      </c>
      <c r="G99" s="564">
        <v>1250</v>
      </c>
      <c r="H99" s="564">
        <v>1250</v>
      </c>
      <c r="I99" s="520">
        <v>245</v>
      </c>
    </row>
    <row r="100" spans="1:9" s="577" customFormat="1" ht="14.25" customHeight="1" x14ac:dyDescent="0.3">
      <c r="A100" s="516">
        <v>92</v>
      </c>
      <c r="B100" s="517" t="s">
        <v>751</v>
      </c>
      <c r="C100" s="522" t="s">
        <v>752</v>
      </c>
      <c r="D100" s="562" t="s">
        <v>633</v>
      </c>
      <c r="E100" s="519" t="s">
        <v>620</v>
      </c>
      <c r="F100" s="516" t="s">
        <v>314</v>
      </c>
      <c r="G100" s="564">
        <v>2500</v>
      </c>
      <c r="H100" s="564">
        <v>2500</v>
      </c>
      <c r="I100" s="520">
        <v>490</v>
      </c>
    </row>
    <row r="101" spans="1:9" s="577" customFormat="1" ht="14.25" customHeight="1" x14ac:dyDescent="0.3">
      <c r="A101" s="516">
        <v>93</v>
      </c>
      <c r="B101" s="517" t="s">
        <v>753</v>
      </c>
      <c r="C101" s="522" t="s">
        <v>786</v>
      </c>
      <c r="D101" s="562" t="s">
        <v>736</v>
      </c>
      <c r="E101" s="519" t="s">
        <v>620</v>
      </c>
      <c r="F101" s="516" t="s">
        <v>314</v>
      </c>
      <c r="G101" s="564">
        <v>2500</v>
      </c>
      <c r="H101" s="564">
        <v>2500</v>
      </c>
      <c r="I101" s="520">
        <v>490</v>
      </c>
    </row>
    <row r="102" spans="1:9" s="577" customFormat="1" ht="14.25" customHeight="1" x14ac:dyDescent="0.3">
      <c r="A102" s="516">
        <v>94</v>
      </c>
      <c r="B102" s="517" t="s">
        <v>787</v>
      </c>
      <c r="C102" s="522" t="s">
        <v>788</v>
      </c>
      <c r="D102" s="518" t="s">
        <v>634</v>
      </c>
      <c r="E102" s="519" t="s">
        <v>621</v>
      </c>
      <c r="F102" s="516" t="s">
        <v>314</v>
      </c>
      <c r="G102" s="564">
        <v>1625</v>
      </c>
      <c r="H102" s="564">
        <v>1625</v>
      </c>
      <c r="I102" s="520">
        <v>318.5</v>
      </c>
    </row>
    <row r="103" spans="1:9" s="577" customFormat="1" ht="14.25" customHeight="1" x14ac:dyDescent="0.3">
      <c r="A103" s="516">
        <v>95</v>
      </c>
      <c r="B103" s="517" t="s">
        <v>546</v>
      </c>
      <c r="C103" s="522" t="s">
        <v>757</v>
      </c>
      <c r="D103" s="568">
        <v>62001027281</v>
      </c>
      <c r="E103" s="519" t="s">
        <v>622</v>
      </c>
      <c r="F103" s="516" t="s">
        <v>314</v>
      </c>
      <c r="G103" s="564">
        <v>1375</v>
      </c>
      <c r="H103" s="564">
        <v>1375</v>
      </c>
      <c r="I103" s="520">
        <v>269.5</v>
      </c>
    </row>
    <row r="104" spans="1:9" s="577" customFormat="1" ht="14.25" customHeight="1" x14ac:dyDescent="0.3">
      <c r="A104" s="516">
        <v>96</v>
      </c>
      <c r="B104" s="517" t="s">
        <v>758</v>
      </c>
      <c r="C104" s="522" t="s">
        <v>759</v>
      </c>
      <c r="D104" s="570" t="s">
        <v>544</v>
      </c>
      <c r="E104" s="519" t="s">
        <v>623</v>
      </c>
      <c r="F104" s="516" t="s">
        <v>314</v>
      </c>
      <c r="G104" s="564">
        <v>2250</v>
      </c>
      <c r="H104" s="564">
        <v>2250</v>
      </c>
      <c r="I104" s="520">
        <v>450</v>
      </c>
    </row>
    <row r="105" spans="1:9" s="577" customFormat="1" ht="14.25" customHeight="1" x14ac:dyDescent="0.3">
      <c r="A105" s="516">
        <v>97</v>
      </c>
      <c r="B105" s="517" t="s">
        <v>753</v>
      </c>
      <c r="C105" s="522" t="s">
        <v>760</v>
      </c>
      <c r="D105" s="570">
        <v>43001000829</v>
      </c>
      <c r="E105" s="519" t="s">
        <v>624</v>
      </c>
      <c r="F105" s="516" t="s">
        <v>314</v>
      </c>
      <c r="G105" s="564">
        <f>375+382.65</f>
        <v>757.65</v>
      </c>
      <c r="H105" s="564">
        <f>375+382.65</f>
        <v>757.65</v>
      </c>
      <c r="I105" s="520">
        <v>148.49940000000001</v>
      </c>
    </row>
    <row r="106" spans="1:9" s="577" customFormat="1" ht="14.25" customHeight="1" x14ac:dyDescent="0.3">
      <c r="A106" s="516">
        <v>98</v>
      </c>
      <c r="B106" s="571" t="s">
        <v>761</v>
      </c>
      <c r="C106" s="522" t="s">
        <v>762</v>
      </c>
      <c r="D106" s="562" t="s">
        <v>635</v>
      </c>
      <c r="E106" s="519" t="s">
        <v>625</v>
      </c>
      <c r="F106" s="516" t="s">
        <v>314</v>
      </c>
      <c r="G106" s="564">
        <v>1625</v>
      </c>
      <c r="H106" s="564">
        <v>1625</v>
      </c>
      <c r="I106" s="520">
        <v>318.5</v>
      </c>
    </row>
    <row r="107" spans="1:9" s="577" customFormat="1" ht="14.25" customHeight="1" x14ac:dyDescent="0.3">
      <c r="A107" s="516">
        <v>99</v>
      </c>
      <c r="B107" s="571" t="s">
        <v>751</v>
      </c>
      <c r="C107" s="522" t="s">
        <v>763</v>
      </c>
      <c r="D107" s="568" t="s">
        <v>636</v>
      </c>
      <c r="E107" s="519" t="s">
        <v>626</v>
      </c>
      <c r="F107" s="516" t="s">
        <v>314</v>
      </c>
      <c r="G107" s="564">
        <v>1625</v>
      </c>
      <c r="H107" s="564">
        <v>1625</v>
      </c>
      <c r="I107" s="520">
        <v>318.5</v>
      </c>
    </row>
    <row r="108" spans="1:9" s="577" customFormat="1" ht="14.25" customHeight="1" x14ac:dyDescent="0.3">
      <c r="A108" s="516">
        <v>100</v>
      </c>
      <c r="B108" s="517" t="s">
        <v>739</v>
      </c>
      <c r="C108" s="522" t="s">
        <v>764</v>
      </c>
      <c r="D108" s="569" t="s">
        <v>637</v>
      </c>
      <c r="E108" s="519" t="s">
        <v>627</v>
      </c>
      <c r="F108" s="516" t="s">
        <v>314</v>
      </c>
      <c r="G108" s="564">
        <v>500</v>
      </c>
      <c r="H108" s="564">
        <v>500</v>
      </c>
      <c r="I108" s="520">
        <v>100</v>
      </c>
    </row>
    <row r="109" spans="1:9" s="577" customFormat="1" ht="14.25" customHeight="1" x14ac:dyDescent="0.3">
      <c r="A109" s="516">
        <v>101</v>
      </c>
      <c r="B109" s="517" t="s">
        <v>765</v>
      </c>
      <c r="C109" s="522" t="s">
        <v>766</v>
      </c>
      <c r="D109" s="518" t="s">
        <v>638</v>
      </c>
      <c r="E109" s="519" t="s">
        <v>628</v>
      </c>
      <c r="F109" s="516" t="s">
        <v>314</v>
      </c>
      <c r="G109" s="564">
        <v>1500</v>
      </c>
      <c r="H109" s="564">
        <v>1500</v>
      </c>
      <c r="I109" s="520">
        <v>294</v>
      </c>
    </row>
    <row r="110" spans="1:9" s="577" customFormat="1" ht="14.25" customHeight="1" x14ac:dyDescent="0.3">
      <c r="A110" s="516">
        <v>102</v>
      </c>
      <c r="B110" s="517" t="s">
        <v>767</v>
      </c>
      <c r="C110" s="522" t="s">
        <v>768</v>
      </c>
      <c r="D110" s="518" t="s">
        <v>639</v>
      </c>
      <c r="E110" s="519" t="s">
        <v>629</v>
      </c>
      <c r="F110" s="516" t="s">
        <v>314</v>
      </c>
      <c r="G110" s="564">
        <v>1000</v>
      </c>
      <c r="H110" s="564">
        <v>1000</v>
      </c>
      <c r="I110" s="520">
        <v>200</v>
      </c>
    </row>
    <row r="111" spans="1:9" s="577" customFormat="1" ht="14.25" customHeight="1" x14ac:dyDescent="0.3">
      <c r="A111" s="516">
        <v>103</v>
      </c>
      <c r="B111" s="517" t="s">
        <v>769</v>
      </c>
      <c r="C111" s="522" t="s">
        <v>770</v>
      </c>
      <c r="D111" s="573" t="s">
        <v>581</v>
      </c>
      <c r="E111" s="519" t="s">
        <v>640</v>
      </c>
      <c r="F111" s="516" t="s">
        <v>314</v>
      </c>
      <c r="G111" s="564">
        <v>1250</v>
      </c>
      <c r="H111" s="564">
        <v>1250</v>
      </c>
      <c r="I111" s="520">
        <v>245</v>
      </c>
    </row>
    <row r="112" spans="1:9" s="577" customFormat="1" ht="14.25" customHeight="1" x14ac:dyDescent="0.3">
      <c r="A112" s="516">
        <v>104</v>
      </c>
      <c r="B112" s="517" t="s">
        <v>771</v>
      </c>
      <c r="C112" s="522" t="s">
        <v>772</v>
      </c>
      <c r="D112" s="518" t="s">
        <v>529</v>
      </c>
      <c r="E112" s="519" t="s">
        <v>641</v>
      </c>
      <c r="F112" s="516" t="s">
        <v>314</v>
      </c>
      <c r="G112" s="564">
        <f>1250*2</f>
        <v>2500</v>
      </c>
      <c r="H112" s="564">
        <f>1250*2</f>
        <v>2500</v>
      </c>
      <c r="I112" s="520">
        <v>500</v>
      </c>
    </row>
    <row r="113" spans="1:9" s="577" customFormat="1" ht="14.25" customHeight="1" x14ac:dyDescent="0.3">
      <c r="A113" s="516">
        <v>105</v>
      </c>
      <c r="B113" s="626" t="s">
        <v>773</v>
      </c>
      <c r="C113" s="522" t="s">
        <v>774</v>
      </c>
      <c r="D113" s="518" t="s">
        <v>725</v>
      </c>
      <c r="E113" s="571" t="s">
        <v>614</v>
      </c>
      <c r="F113" s="516" t="s">
        <v>314</v>
      </c>
      <c r="G113" s="564">
        <v>2710</v>
      </c>
      <c r="H113" s="564">
        <v>2710</v>
      </c>
      <c r="I113" s="520">
        <v>542</v>
      </c>
    </row>
    <row r="114" spans="1:9" s="577" customFormat="1" ht="14.25" customHeight="1" x14ac:dyDescent="0.3">
      <c r="A114" s="516">
        <v>106</v>
      </c>
      <c r="B114" s="571" t="s">
        <v>775</v>
      </c>
      <c r="C114" s="522" t="s">
        <v>776</v>
      </c>
      <c r="D114" s="518" t="s">
        <v>726</v>
      </c>
      <c r="E114" s="571" t="s">
        <v>733</v>
      </c>
      <c r="F114" s="516" t="s">
        <v>314</v>
      </c>
      <c r="G114" s="564">
        <v>2500</v>
      </c>
      <c r="H114" s="564">
        <v>2500</v>
      </c>
      <c r="I114" s="520">
        <v>490</v>
      </c>
    </row>
    <row r="115" spans="1:9" s="577" customFormat="1" ht="14.25" customHeight="1" x14ac:dyDescent="0.3">
      <c r="A115" s="516">
        <v>107</v>
      </c>
      <c r="B115" s="571" t="s">
        <v>777</v>
      </c>
      <c r="C115" s="522" t="s">
        <v>770</v>
      </c>
      <c r="D115" s="518" t="s">
        <v>727</v>
      </c>
      <c r="E115" s="571" t="s">
        <v>733</v>
      </c>
      <c r="F115" s="516" t="s">
        <v>314</v>
      </c>
      <c r="G115" s="564">
        <v>2500</v>
      </c>
      <c r="H115" s="564">
        <v>2500</v>
      </c>
      <c r="I115" s="520">
        <v>490</v>
      </c>
    </row>
    <row r="116" spans="1:9" s="577" customFormat="1" ht="14.25" customHeight="1" x14ac:dyDescent="0.3">
      <c r="A116" s="516">
        <v>108</v>
      </c>
      <c r="B116" s="571" t="s">
        <v>755</v>
      </c>
      <c r="C116" s="522" t="s">
        <v>780</v>
      </c>
      <c r="D116" s="518" t="s">
        <v>729</v>
      </c>
      <c r="E116" s="571" t="s">
        <v>733</v>
      </c>
      <c r="F116" s="516" t="s">
        <v>314</v>
      </c>
      <c r="G116" s="564">
        <v>2500</v>
      </c>
      <c r="H116" s="564">
        <v>2500</v>
      </c>
      <c r="I116" s="520">
        <v>490</v>
      </c>
    </row>
    <row r="117" spans="1:9" s="577" customFormat="1" ht="14.25" customHeight="1" x14ac:dyDescent="0.3">
      <c r="A117" s="516">
        <v>109</v>
      </c>
      <c r="B117" s="571" t="s">
        <v>781</v>
      </c>
      <c r="C117" s="522" t="s">
        <v>782</v>
      </c>
      <c r="D117" s="518" t="s">
        <v>730</v>
      </c>
      <c r="E117" s="571" t="s">
        <v>734</v>
      </c>
      <c r="F117" s="516" t="s">
        <v>314</v>
      </c>
      <c r="G117" s="564">
        <v>1000</v>
      </c>
      <c r="H117" s="564">
        <v>1000</v>
      </c>
      <c r="I117" s="520">
        <v>196</v>
      </c>
    </row>
    <row r="118" spans="1:9" s="577" customFormat="1" ht="14.25" customHeight="1" x14ac:dyDescent="0.3">
      <c r="A118" s="516">
        <v>110</v>
      </c>
      <c r="B118" s="571" t="s">
        <v>546</v>
      </c>
      <c r="C118" s="522" t="s">
        <v>783</v>
      </c>
      <c r="D118" s="518" t="s">
        <v>731</v>
      </c>
      <c r="E118" s="571" t="s">
        <v>733</v>
      </c>
      <c r="F118" s="516" t="s">
        <v>314</v>
      </c>
      <c r="G118" s="564">
        <v>2500</v>
      </c>
      <c r="H118" s="564">
        <v>2500</v>
      </c>
      <c r="I118" s="520">
        <v>490</v>
      </c>
    </row>
    <row r="119" spans="1:9" s="577" customFormat="1" ht="14.25" customHeight="1" x14ac:dyDescent="0.3">
      <c r="A119" s="516">
        <v>111</v>
      </c>
      <c r="B119" s="571" t="s">
        <v>784</v>
      </c>
      <c r="C119" s="522" t="s">
        <v>785</v>
      </c>
      <c r="D119" s="518" t="s">
        <v>732</v>
      </c>
      <c r="E119" s="571" t="s">
        <v>735</v>
      </c>
      <c r="F119" s="516" t="s">
        <v>314</v>
      </c>
      <c r="G119" s="564">
        <v>1375</v>
      </c>
      <c r="H119" s="564">
        <v>1375</v>
      </c>
      <c r="I119" s="520">
        <v>269.5</v>
      </c>
    </row>
    <row r="120" spans="1:9" s="577" customFormat="1" ht="14.25" customHeight="1" x14ac:dyDescent="0.3">
      <c r="A120" s="516">
        <v>112</v>
      </c>
      <c r="B120" s="565" t="s">
        <v>741</v>
      </c>
      <c r="C120" s="522" t="s">
        <v>742</v>
      </c>
      <c r="D120" s="562" t="s">
        <v>630</v>
      </c>
      <c r="E120" s="563" t="s">
        <v>615</v>
      </c>
      <c r="F120" s="516" t="s">
        <v>0</v>
      </c>
      <c r="G120" s="564">
        <v>1020.41</v>
      </c>
      <c r="H120" s="564">
        <v>1020.41</v>
      </c>
      <c r="I120" s="520">
        <v>200.00036</v>
      </c>
    </row>
    <row r="121" spans="1:9" s="577" customFormat="1" ht="14.25" customHeight="1" x14ac:dyDescent="0.3">
      <c r="A121" s="516">
        <v>113</v>
      </c>
      <c r="B121" s="565" t="s">
        <v>739</v>
      </c>
      <c r="C121" s="522" t="s">
        <v>740</v>
      </c>
      <c r="D121" s="562" t="s">
        <v>642</v>
      </c>
      <c r="E121" s="563" t="s">
        <v>613</v>
      </c>
      <c r="F121" s="516" t="s">
        <v>0</v>
      </c>
      <c r="G121" s="564">
        <v>637.76</v>
      </c>
      <c r="H121" s="564">
        <v>637.76</v>
      </c>
      <c r="I121" s="520">
        <v>125.00096000000002</v>
      </c>
    </row>
    <row r="122" spans="1:9" s="577" customFormat="1" ht="14.25" customHeight="1" x14ac:dyDescent="0.3">
      <c r="A122" s="516">
        <v>114</v>
      </c>
      <c r="B122" s="565" t="s">
        <v>739</v>
      </c>
      <c r="C122" s="522" t="s">
        <v>740</v>
      </c>
      <c r="D122" s="562" t="s">
        <v>642</v>
      </c>
      <c r="E122" s="563" t="s">
        <v>613</v>
      </c>
      <c r="F122" s="516" t="s">
        <v>314</v>
      </c>
      <c r="G122" s="564">
        <f>2500</f>
        <v>2500</v>
      </c>
      <c r="H122" s="564">
        <f>2500</f>
        <v>2500</v>
      </c>
      <c r="I122" s="572">
        <v>490</v>
      </c>
    </row>
    <row r="123" spans="1:9" s="577" customFormat="1" ht="14.25" customHeight="1" x14ac:dyDescent="0.3">
      <c r="A123" s="516">
        <v>115</v>
      </c>
      <c r="B123" s="565" t="s">
        <v>741</v>
      </c>
      <c r="C123" s="522" t="s">
        <v>742</v>
      </c>
      <c r="D123" s="562" t="s">
        <v>630</v>
      </c>
      <c r="E123" s="563" t="s">
        <v>615</v>
      </c>
      <c r="F123" s="516" t="s">
        <v>314</v>
      </c>
      <c r="G123" s="564">
        <f>1750</f>
        <v>1750</v>
      </c>
      <c r="H123" s="564">
        <f>1750</f>
        <v>1750</v>
      </c>
      <c r="I123" s="572">
        <v>343</v>
      </c>
    </row>
    <row r="124" spans="1:9" s="577" customFormat="1" ht="14.25" customHeight="1" x14ac:dyDescent="0.3">
      <c r="A124" s="516">
        <v>116</v>
      </c>
      <c r="B124" s="517" t="s">
        <v>743</v>
      </c>
      <c r="C124" s="522" t="s">
        <v>744</v>
      </c>
      <c r="D124" s="567" t="s">
        <v>632</v>
      </c>
      <c r="E124" s="519" t="s">
        <v>619</v>
      </c>
      <c r="F124" s="516" t="s">
        <v>314</v>
      </c>
      <c r="G124" s="564">
        <v>1875</v>
      </c>
      <c r="H124" s="564">
        <v>1875</v>
      </c>
      <c r="I124" s="572">
        <v>375</v>
      </c>
    </row>
    <row r="125" spans="1:9" s="577" customFormat="1" ht="14.25" customHeight="1" x14ac:dyDescent="0.3">
      <c r="A125" s="516">
        <v>117</v>
      </c>
      <c r="B125" s="517" t="s">
        <v>745</v>
      </c>
      <c r="C125" s="522" t="s">
        <v>746</v>
      </c>
      <c r="D125" s="566" t="s">
        <v>572</v>
      </c>
      <c r="E125" s="519" t="s">
        <v>618</v>
      </c>
      <c r="F125" s="516" t="s">
        <v>314</v>
      </c>
      <c r="G125" s="564">
        <f>1250</f>
        <v>1250</v>
      </c>
      <c r="H125" s="564">
        <f>1250</f>
        <v>1250</v>
      </c>
      <c r="I125" s="572">
        <v>245</v>
      </c>
    </row>
    <row r="126" spans="1:9" s="577" customFormat="1" ht="14.25" customHeight="1" x14ac:dyDescent="0.3">
      <c r="A126" s="516">
        <v>118</v>
      </c>
      <c r="B126" s="517" t="s">
        <v>747</v>
      </c>
      <c r="C126" s="522" t="s">
        <v>748</v>
      </c>
      <c r="D126" s="518" t="s">
        <v>631</v>
      </c>
      <c r="E126" s="519" t="s">
        <v>617</v>
      </c>
      <c r="F126" s="516" t="s">
        <v>314</v>
      </c>
      <c r="G126" s="564">
        <v>1625</v>
      </c>
      <c r="H126" s="564">
        <v>1625</v>
      </c>
      <c r="I126" s="572">
        <v>325</v>
      </c>
    </row>
    <row r="127" spans="1:9" s="577" customFormat="1" ht="14.25" customHeight="1" x14ac:dyDescent="0.3">
      <c r="A127" s="516">
        <v>119</v>
      </c>
      <c r="B127" s="517" t="s">
        <v>749</v>
      </c>
      <c r="C127" s="522" t="s">
        <v>750</v>
      </c>
      <c r="D127" s="518" t="s">
        <v>543</v>
      </c>
      <c r="E127" s="519" t="s">
        <v>616</v>
      </c>
      <c r="F127" s="516" t="s">
        <v>314</v>
      </c>
      <c r="G127" s="564">
        <v>1250</v>
      </c>
      <c r="H127" s="564">
        <v>1250</v>
      </c>
      <c r="I127" s="572">
        <v>245</v>
      </c>
    </row>
    <row r="128" spans="1:9" s="577" customFormat="1" ht="14.25" customHeight="1" x14ac:dyDescent="0.3">
      <c r="A128" s="516">
        <v>120</v>
      </c>
      <c r="B128" s="517" t="s">
        <v>751</v>
      </c>
      <c r="C128" s="522" t="s">
        <v>752</v>
      </c>
      <c r="D128" s="562" t="s">
        <v>633</v>
      </c>
      <c r="E128" s="519" t="s">
        <v>620</v>
      </c>
      <c r="F128" s="516" t="s">
        <v>314</v>
      </c>
      <c r="G128" s="564">
        <v>2500</v>
      </c>
      <c r="H128" s="564">
        <v>2500</v>
      </c>
      <c r="I128" s="572">
        <v>490</v>
      </c>
    </row>
    <row r="129" spans="1:9" s="577" customFormat="1" ht="14.25" customHeight="1" x14ac:dyDescent="0.3">
      <c r="A129" s="516">
        <v>121</v>
      </c>
      <c r="B129" s="517" t="s">
        <v>753</v>
      </c>
      <c r="C129" s="522" t="s">
        <v>786</v>
      </c>
      <c r="D129" s="562" t="s">
        <v>736</v>
      </c>
      <c r="E129" s="519" t="s">
        <v>620</v>
      </c>
      <c r="F129" s="516" t="s">
        <v>314</v>
      </c>
      <c r="G129" s="564">
        <v>2500</v>
      </c>
      <c r="H129" s="564">
        <v>2500</v>
      </c>
      <c r="I129" s="572">
        <v>490</v>
      </c>
    </row>
    <row r="130" spans="1:9" s="577" customFormat="1" ht="14.25" customHeight="1" x14ac:dyDescent="0.3">
      <c r="A130" s="516">
        <v>122</v>
      </c>
      <c r="B130" s="517" t="s">
        <v>789</v>
      </c>
      <c r="C130" s="522" t="s">
        <v>790</v>
      </c>
      <c r="D130" s="562" t="s">
        <v>737</v>
      </c>
      <c r="E130" s="519" t="s">
        <v>738</v>
      </c>
      <c r="F130" s="516" t="s">
        <v>314</v>
      </c>
      <c r="G130" s="564">
        <v>625</v>
      </c>
      <c r="H130" s="564">
        <v>625</v>
      </c>
      <c r="I130" s="572">
        <v>122.5</v>
      </c>
    </row>
    <row r="131" spans="1:9" s="577" customFormat="1" ht="14.25" customHeight="1" x14ac:dyDescent="0.3">
      <c r="A131" s="516">
        <v>123</v>
      </c>
      <c r="B131" s="517" t="s">
        <v>787</v>
      </c>
      <c r="C131" s="522" t="s">
        <v>788</v>
      </c>
      <c r="D131" s="518" t="s">
        <v>634</v>
      </c>
      <c r="E131" s="519" t="s">
        <v>621</v>
      </c>
      <c r="F131" s="516" t="s">
        <v>314</v>
      </c>
      <c r="G131" s="564">
        <v>1625</v>
      </c>
      <c r="H131" s="564">
        <v>1625</v>
      </c>
      <c r="I131" s="572">
        <v>318.5</v>
      </c>
    </row>
    <row r="132" spans="1:9" s="577" customFormat="1" ht="14.25" customHeight="1" x14ac:dyDescent="0.3">
      <c r="A132" s="516">
        <v>124</v>
      </c>
      <c r="B132" s="517" t="s">
        <v>546</v>
      </c>
      <c r="C132" s="522" t="s">
        <v>757</v>
      </c>
      <c r="D132" s="568">
        <v>62001027281</v>
      </c>
      <c r="E132" s="519" t="s">
        <v>622</v>
      </c>
      <c r="F132" s="516" t="s">
        <v>314</v>
      </c>
      <c r="G132" s="564">
        <v>1375</v>
      </c>
      <c r="H132" s="564">
        <v>1375</v>
      </c>
      <c r="I132" s="572">
        <v>269.5</v>
      </c>
    </row>
    <row r="133" spans="1:9" s="577" customFormat="1" ht="14.25" customHeight="1" x14ac:dyDescent="0.3">
      <c r="A133" s="516">
        <v>125</v>
      </c>
      <c r="B133" s="517" t="s">
        <v>758</v>
      </c>
      <c r="C133" s="522" t="s">
        <v>759</v>
      </c>
      <c r="D133" s="570" t="s">
        <v>544</v>
      </c>
      <c r="E133" s="519" t="s">
        <v>623</v>
      </c>
      <c r="F133" s="516" t="s">
        <v>314</v>
      </c>
      <c r="G133" s="564">
        <v>2250</v>
      </c>
      <c r="H133" s="564">
        <v>2250</v>
      </c>
      <c r="I133" s="572">
        <v>450</v>
      </c>
    </row>
    <row r="134" spans="1:9" s="577" customFormat="1" ht="14.25" customHeight="1" x14ac:dyDescent="0.3">
      <c r="A134" s="516">
        <v>126</v>
      </c>
      <c r="B134" s="517" t="s">
        <v>753</v>
      </c>
      <c r="C134" s="522" t="s">
        <v>760</v>
      </c>
      <c r="D134" s="570">
        <v>43001000829</v>
      </c>
      <c r="E134" s="519" t="s">
        <v>624</v>
      </c>
      <c r="F134" s="516" t="s">
        <v>314</v>
      </c>
      <c r="G134" s="564">
        <f>375+382.65</f>
        <v>757.65</v>
      </c>
      <c r="H134" s="564">
        <f>375+382.65</f>
        <v>757.65</v>
      </c>
      <c r="I134" s="572">
        <v>148.49940000000001</v>
      </c>
    </row>
    <row r="135" spans="1:9" s="577" customFormat="1" ht="14.25" customHeight="1" x14ac:dyDescent="0.3">
      <c r="A135" s="516">
        <v>127</v>
      </c>
      <c r="B135" s="571" t="s">
        <v>751</v>
      </c>
      <c r="C135" s="522" t="s">
        <v>763</v>
      </c>
      <c r="D135" s="568" t="s">
        <v>636</v>
      </c>
      <c r="E135" s="519" t="s">
        <v>626</v>
      </c>
      <c r="F135" s="516" t="s">
        <v>314</v>
      </c>
      <c r="G135" s="564">
        <v>1625</v>
      </c>
      <c r="H135" s="564">
        <v>1625</v>
      </c>
      <c r="I135" s="572">
        <v>318.5</v>
      </c>
    </row>
    <row r="136" spans="1:9" s="577" customFormat="1" ht="14.25" customHeight="1" x14ac:dyDescent="0.3">
      <c r="A136" s="516">
        <v>128</v>
      </c>
      <c r="B136" s="517" t="s">
        <v>739</v>
      </c>
      <c r="C136" s="522" t="s">
        <v>764</v>
      </c>
      <c r="D136" s="569" t="s">
        <v>637</v>
      </c>
      <c r="E136" s="519" t="s">
        <v>627</v>
      </c>
      <c r="F136" s="516" t="s">
        <v>314</v>
      </c>
      <c r="G136" s="564">
        <v>500</v>
      </c>
      <c r="H136" s="564">
        <v>500</v>
      </c>
      <c r="I136" s="572">
        <v>100</v>
      </c>
    </row>
    <row r="137" spans="1:9" s="577" customFormat="1" ht="14.25" customHeight="1" x14ac:dyDescent="0.3">
      <c r="A137" s="516">
        <v>129</v>
      </c>
      <c r="B137" s="517" t="s">
        <v>765</v>
      </c>
      <c r="C137" s="522" t="s">
        <v>766</v>
      </c>
      <c r="D137" s="518" t="s">
        <v>638</v>
      </c>
      <c r="E137" s="519" t="s">
        <v>628</v>
      </c>
      <c r="F137" s="516" t="s">
        <v>314</v>
      </c>
      <c r="G137" s="564">
        <v>1500</v>
      </c>
      <c r="H137" s="564">
        <v>1500</v>
      </c>
      <c r="I137" s="572">
        <v>294</v>
      </c>
    </row>
    <row r="138" spans="1:9" s="577" customFormat="1" ht="14.25" customHeight="1" x14ac:dyDescent="0.3">
      <c r="A138" s="516">
        <v>130</v>
      </c>
      <c r="B138" s="517" t="s">
        <v>767</v>
      </c>
      <c r="C138" s="522" t="s">
        <v>768</v>
      </c>
      <c r="D138" s="518" t="s">
        <v>639</v>
      </c>
      <c r="E138" s="519" t="s">
        <v>629</v>
      </c>
      <c r="F138" s="516" t="s">
        <v>314</v>
      </c>
      <c r="G138" s="564">
        <v>1000</v>
      </c>
      <c r="H138" s="564">
        <v>1000</v>
      </c>
      <c r="I138" s="572">
        <v>200</v>
      </c>
    </row>
    <row r="139" spans="1:9" s="577" customFormat="1" ht="14.25" customHeight="1" x14ac:dyDescent="0.3">
      <c r="A139" s="516">
        <v>131</v>
      </c>
      <c r="B139" s="517" t="s">
        <v>769</v>
      </c>
      <c r="C139" s="522" t="s">
        <v>770</v>
      </c>
      <c r="D139" s="573" t="s">
        <v>581</v>
      </c>
      <c r="E139" s="519" t="s">
        <v>640</v>
      </c>
      <c r="F139" s="516" t="s">
        <v>314</v>
      </c>
      <c r="G139" s="564">
        <v>1250</v>
      </c>
      <c r="H139" s="564">
        <v>1250</v>
      </c>
      <c r="I139" s="572">
        <v>245</v>
      </c>
    </row>
    <row r="140" spans="1:9" s="577" customFormat="1" ht="14.25" customHeight="1" x14ac:dyDescent="0.3">
      <c r="A140" s="516">
        <v>132</v>
      </c>
      <c r="B140" s="626" t="s">
        <v>773</v>
      </c>
      <c r="C140" s="522" t="s">
        <v>774</v>
      </c>
      <c r="D140" s="518" t="s">
        <v>725</v>
      </c>
      <c r="E140" s="571" t="s">
        <v>614</v>
      </c>
      <c r="F140" s="516" t="s">
        <v>314</v>
      </c>
      <c r="G140" s="564">
        <v>2710</v>
      </c>
      <c r="H140" s="564">
        <v>2710</v>
      </c>
      <c r="I140" s="572">
        <v>542</v>
      </c>
    </row>
    <row r="141" spans="1:9" s="577" customFormat="1" ht="14.25" customHeight="1" x14ac:dyDescent="0.3">
      <c r="A141" s="516">
        <v>133</v>
      </c>
      <c r="B141" s="571" t="s">
        <v>775</v>
      </c>
      <c r="C141" s="522" t="s">
        <v>776</v>
      </c>
      <c r="D141" s="518" t="s">
        <v>726</v>
      </c>
      <c r="E141" s="571" t="s">
        <v>733</v>
      </c>
      <c r="F141" s="516" t="s">
        <v>314</v>
      </c>
      <c r="G141" s="564">
        <v>2500</v>
      </c>
      <c r="H141" s="564">
        <v>2500</v>
      </c>
      <c r="I141" s="572">
        <v>490</v>
      </c>
    </row>
    <row r="142" spans="1:9" s="577" customFormat="1" ht="14.25" customHeight="1" x14ac:dyDescent="0.3">
      <c r="A142" s="516">
        <v>134</v>
      </c>
      <c r="B142" s="571" t="s">
        <v>777</v>
      </c>
      <c r="C142" s="522" t="s">
        <v>770</v>
      </c>
      <c r="D142" s="518" t="s">
        <v>727</v>
      </c>
      <c r="E142" s="571" t="s">
        <v>733</v>
      </c>
      <c r="F142" s="516" t="s">
        <v>314</v>
      </c>
      <c r="G142" s="564">
        <v>2500</v>
      </c>
      <c r="H142" s="564">
        <v>2500</v>
      </c>
      <c r="I142" s="572">
        <v>490</v>
      </c>
    </row>
    <row r="143" spans="1:9" s="577" customFormat="1" ht="14.25" customHeight="1" x14ac:dyDescent="0.3">
      <c r="A143" s="516">
        <v>135</v>
      </c>
      <c r="B143" s="571" t="s">
        <v>755</v>
      </c>
      <c r="C143" s="522" t="s">
        <v>780</v>
      </c>
      <c r="D143" s="518" t="s">
        <v>729</v>
      </c>
      <c r="E143" s="571" t="s">
        <v>733</v>
      </c>
      <c r="F143" s="516" t="s">
        <v>314</v>
      </c>
      <c r="G143" s="564">
        <v>2500</v>
      </c>
      <c r="H143" s="564">
        <v>2500</v>
      </c>
      <c r="I143" s="572">
        <v>490</v>
      </c>
    </row>
    <row r="144" spans="1:9" s="577" customFormat="1" ht="14.25" customHeight="1" x14ac:dyDescent="0.3">
      <c r="A144" s="516">
        <v>136</v>
      </c>
      <c r="B144" s="571" t="s">
        <v>781</v>
      </c>
      <c r="C144" s="522" t="s">
        <v>782</v>
      </c>
      <c r="D144" s="518" t="s">
        <v>730</v>
      </c>
      <c r="E144" s="571" t="s">
        <v>734</v>
      </c>
      <c r="F144" s="516" t="s">
        <v>314</v>
      </c>
      <c r="G144" s="564">
        <v>1000</v>
      </c>
      <c r="H144" s="564">
        <v>1000</v>
      </c>
      <c r="I144" s="572">
        <v>196</v>
      </c>
    </row>
    <row r="145" spans="1:9" s="577" customFormat="1" ht="14.25" customHeight="1" x14ac:dyDescent="0.3">
      <c r="A145" s="516">
        <v>137</v>
      </c>
      <c r="B145" s="571" t="s">
        <v>546</v>
      </c>
      <c r="C145" s="522" t="s">
        <v>783</v>
      </c>
      <c r="D145" s="518" t="s">
        <v>731</v>
      </c>
      <c r="E145" s="571" t="s">
        <v>733</v>
      </c>
      <c r="F145" s="516" t="s">
        <v>314</v>
      </c>
      <c r="G145" s="564">
        <v>2500</v>
      </c>
      <c r="H145" s="564">
        <v>2500</v>
      </c>
      <c r="I145" s="572">
        <v>490</v>
      </c>
    </row>
    <row r="146" spans="1:9" s="577" customFormat="1" ht="14.25" customHeight="1" x14ac:dyDescent="0.3">
      <c r="A146" s="516">
        <v>138</v>
      </c>
      <c r="B146" s="571" t="s">
        <v>784</v>
      </c>
      <c r="C146" s="522" t="s">
        <v>785</v>
      </c>
      <c r="D146" s="518" t="s">
        <v>732</v>
      </c>
      <c r="E146" s="571" t="s">
        <v>735</v>
      </c>
      <c r="F146" s="516" t="s">
        <v>314</v>
      </c>
      <c r="G146" s="564">
        <v>1375</v>
      </c>
      <c r="H146" s="564">
        <v>1375</v>
      </c>
      <c r="I146" s="572">
        <v>269.5</v>
      </c>
    </row>
    <row r="147" spans="1:9" s="577" customFormat="1" ht="14.25" customHeight="1" x14ac:dyDescent="0.3">
      <c r="A147" s="516">
        <v>139</v>
      </c>
      <c r="B147" s="517" t="s">
        <v>787</v>
      </c>
      <c r="C147" s="522" t="s">
        <v>788</v>
      </c>
      <c r="D147" s="518" t="s">
        <v>634</v>
      </c>
      <c r="E147" s="519" t="s">
        <v>621</v>
      </c>
      <c r="F147" s="516" t="s">
        <v>0</v>
      </c>
      <c r="G147" s="564">
        <v>250</v>
      </c>
      <c r="H147" s="564">
        <v>250</v>
      </c>
      <c r="I147" s="572">
        <v>49</v>
      </c>
    </row>
    <row r="148" spans="1:9" s="577" customFormat="1" ht="14.25" customHeight="1" x14ac:dyDescent="0.3">
      <c r="A148" s="516">
        <v>140</v>
      </c>
      <c r="B148" s="565" t="s">
        <v>741</v>
      </c>
      <c r="C148" s="522" t="s">
        <v>742</v>
      </c>
      <c r="D148" s="562" t="s">
        <v>630</v>
      </c>
      <c r="E148" s="563" t="s">
        <v>615</v>
      </c>
      <c r="F148" s="516" t="s">
        <v>0</v>
      </c>
      <c r="G148" s="564">
        <v>1658.17</v>
      </c>
      <c r="H148" s="564">
        <v>1658.17</v>
      </c>
      <c r="I148" s="572">
        <v>324.99936000000002</v>
      </c>
    </row>
    <row r="149" spans="1:9" s="577" customFormat="1" ht="14.25" customHeight="1" x14ac:dyDescent="0.3">
      <c r="A149" s="516">
        <v>141</v>
      </c>
      <c r="B149" s="517" t="s">
        <v>789</v>
      </c>
      <c r="C149" s="522" t="s">
        <v>790</v>
      </c>
      <c r="D149" s="562" t="s">
        <v>737</v>
      </c>
      <c r="E149" s="519" t="s">
        <v>738</v>
      </c>
      <c r="F149" s="516" t="s">
        <v>0</v>
      </c>
      <c r="G149" s="564">
        <v>156.25</v>
      </c>
      <c r="H149" s="564">
        <v>156.25</v>
      </c>
      <c r="I149" s="572">
        <v>30.625</v>
      </c>
    </row>
    <row r="150" spans="1:9" s="577" customFormat="1" ht="14.25" customHeight="1" x14ac:dyDescent="0.3">
      <c r="A150" s="516">
        <v>142</v>
      </c>
      <c r="B150" s="565" t="s">
        <v>739</v>
      </c>
      <c r="C150" s="522" t="s">
        <v>740</v>
      </c>
      <c r="D150" s="562" t="s">
        <v>642</v>
      </c>
      <c r="E150" s="563" t="s">
        <v>613</v>
      </c>
      <c r="F150" s="516" t="s">
        <v>314</v>
      </c>
      <c r="G150" s="564">
        <f>2500</f>
        <v>2500</v>
      </c>
      <c r="H150" s="564">
        <f>2500</f>
        <v>2500</v>
      </c>
      <c r="I150" s="572">
        <v>490</v>
      </c>
    </row>
    <row r="151" spans="1:9" s="577" customFormat="1" ht="14.25" customHeight="1" x14ac:dyDescent="0.3">
      <c r="A151" s="516">
        <v>143</v>
      </c>
      <c r="B151" s="565" t="s">
        <v>741</v>
      </c>
      <c r="C151" s="522" t="s">
        <v>742</v>
      </c>
      <c r="D151" s="562" t="s">
        <v>630</v>
      </c>
      <c r="E151" s="563" t="s">
        <v>615</v>
      </c>
      <c r="F151" s="516" t="s">
        <v>314</v>
      </c>
      <c r="G151" s="564">
        <f>1750</f>
        <v>1750</v>
      </c>
      <c r="H151" s="564">
        <f>1750</f>
        <v>1750</v>
      </c>
      <c r="I151" s="572">
        <v>343</v>
      </c>
    </row>
    <row r="152" spans="1:9" s="577" customFormat="1" ht="14.25" customHeight="1" x14ac:dyDescent="0.3">
      <c r="A152" s="516">
        <v>144</v>
      </c>
      <c r="B152" s="517" t="s">
        <v>743</v>
      </c>
      <c r="C152" s="522" t="s">
        <v>744</v>
      </c>
      <c r="D152" s="567" t="s">
        <v>632</v>
      </c>
      <c r="E152" s="519" t="s">
        <v>619</v>
      </c>
      <c r="F152" s="516" t="s">
        <v>314</v>
      </c>
      <c r="G152" s="564">
        <v>1875</v>
      </c>
      <c r="H152" s="564">
        <v>1875</v>
      </c>
      <c r="I152" s="572">
        <v>375</v>
      </c>
    </row>
    <row r="153" spans="1:9" s="577" customFormat="1" ht="14.25" customHeight="1" x14ac:dyDescent="0.3">
      <c r="A153" s="516">
        <v>145</v>
      </c>
      <c r="B153" s="517" t="s">
        <v>745</v>
      </c>
      <c r="C153" s="522" t="s">
        <v>746</v>
      </c>
      <c r="D153" s="566" t="s">
        <v>572</v>
      </c>
      <c r="E153" s="519" t="s">
        <v>618</v>
      </c>
      <c r="F153" s="516" t="s">
        <v>314</v>
      </c>
      <c r="G153" s="564">
        <f>1250</f>
        <v>1250</v>
      </c>
      <c r="H153" s="564">
        <f>1250</f>
        <v>1250</v>
      </c>
      <c r="I153" s="572">
        <v>245</v>
      </c>
    </row>
    <row r="154" spans="1:9" s="577" customFormat="1" ht="14.25" customHeight="1" x14ac:dyDescent="0.3">
      <c r="A154" s="516">
        <v>146</v>
      </c>
      <c r="B154" s="517" t="s">
        <v>747</v>
      </c>
      <c r="C154" s="522" t="s">
        <v>748</v>
      </c>
      <c r="D154" s="518" t="s">
        <v>631</v>
      </c>
      <c r="E154" s="519" t="s">
        <v>617</v>
      </c>
      <c r="F154" s="516" t="s">
        <v>314</v>
      </c>
      <c r="G154" s="564">
        <v>1625</v>
      </c>
      <c r="H154" s="564">
        <v>1625</v>
      </c>
      <c r="I154" s="572">
        <v>325</v>
      </c>
    </row>
    <row r="155" spans="1:9" s="577" customFormat="1" ht="14.25" customHeight="1" x14ac:dyDescent="0.3">
      <c r="A155" s="516">
        <v>147</v>
      </c>
      <c r="B155" s="517" t="s">
        <v>749</v>
      </c>
      <c r="C155" s="522" t="s">
        <v>750</v>
      </c>
      <c r="D155" s="518" t="s">
        <v>543</v>
      </c>
      <c r="E155" s="519" t="s">
        <v>616</v>
      </c>
      <c r="F155" s="516" t="s">
        <v>314</v>
      </c>
      <c r="G155" s="564">
        <v>1250</v>
      </c>
      <c r="H155" s="564">
        <v>1250</v>
      </c>
      <c r="I155" s="572">
        <v>245</v>
      </c>
    </row>
    <row r="156" spans="1:9" s="577" customFormat="1" ht="14.25" customHeight="1" x14ac:dyDescent="0.3">
      <c r="A156" s="516">
        <v>148</v>
      </c>
      <c r="B156" s="517" t="s">
        <v>751</v>
      </c>
      <c r="C156" s="522" t="s">
        <v>752</v>
      </c>
      <c r="D156" s="562" t="s">
        <v>633</v>
      </c>
      <c r="E156" s="519" t="s">
        <v>620</v>
      </c>
      <c r="F156" s="516" t="s">
        <v>314</v>
      </c>
      <c r="G156" s="564">
        <v>2500</v>
      </c>
      <c r="H156" s="564">
        <v>2500</v>
      </c>
      <c r="I156" s="572">
        <v>490</v>
      </c>
    </row>
    <row r="157" spans="1:9" s="577" customFormat="1" ht="14.25" customHeight="1" x14ac:dyDescent="0.3">
      <c r="A157" s="516">
        <v>149</v>
      </c>
      <c r="B157" s="517" t="s">
        <v>753</v>
      </c>
      <c r="C157" s="522" t="s">
        <v>786</v>
      </c>
      <c r="D157" s="562" t="s">
        <v>736</v>
      </c>
      <c r="E157" s="519" t="s">
        <v>620</v>
      </c>
      <c r="F157" s="516" t="s">
        <v>314</v>
      </c>
      <c r="G157" s="564">
        <v>2500</v>
      </c>
      <c r="H157" s="564">
        <v>2500</v>
      </c>
      <c r="I157" s="572">
        <v>490</v>
      </c>
    </row>
    <row r="158" spans="1:9" s="577" customFormat="1" ht="14.25" customHeight="1" x14ac:dyDescent="0.3">
      <c r="A158" s="516">
        <v>150</v>
      </c>
      <c r="B158" s="517" t="s">
        <v>789</v>
      </c>
      <c r="C158" s="522" t="s">
        <v>790</v>
      </c>
      <c r="D158" s="562" t="s">
        <v>737</v>
      </c>
      <c r="E158" s="519" t="s">
        <v>738</v>
      </c>
      <c r="F158" s="516" t="s">
        <v>314</v>
      </c>
      <c r="G158" s="564">
        <v>625</v>
      </c>
      <c r="H158" s="564">
        <v>625</v>
      </c>
      <c r="I158" s="572">
        <v>122.5</v>
      </c>
    </row>
    <row r="159" spans="1:9" s="577" customFormat="1" ht="14.25" customHeight="1" x14ac:dyDescent="0.3">
      <c r="A159" s="516">
        <v>151</v>
      </c>
      <c r="B159" s="517" t="s">
        <v>787</v>
      </c>
      <c r="C159" s="522" t="s">
        <v>788</v>
      </c>
      <c r="D159" s="518" t="s">
        <v>634</v>
      </c>
      <c r="E159" s="519" t="s">
        <v>621</v>
      </c>
      <c r="F159" s="516" t="s">
        <v>314</v>
      </c>
      <c r="G159" s="564">
        <v>1625</v>
      </c>
      <c r="H159" s="564">
        <v>1625</v>
      </c>
      <c r="I159" s="572">
        <v>318.5</v>
      </c>
    </row>
    <row r="160" spans="1:9" s="577" customFormat="1" ht="14.25" customHeight="1" x14ac:dyDescent="0.3">
      <c r="A160" s="516">
        <v>152</v>
      </c>
      <c r="B160" s="517" t="s">
        <v>546</v>
      </c>
      <c r="C160" s="522" t="s">
        <v>757</v>
      </c>
      <c r="D160" s="568">
        <v>62001027281</v>
      </c>
      <c r="E160" s="519" t="s">
        <v>622</v>
      </c>
      <c r="F160" s="516" t="s">
        <v>314</v>
      </c>
      <c r="G160" s="564">
        <v>1375</v>
      </c>
      <c r="H160" s="564">
        <v>1375</v>
      </c>
      <c r="I160" s="572">
        <v>269.5</v>
      </c>
    </row>
    <row r="161" spans="1:9" s="577" customFormat="1" ht="14.25" customHeight="1" x14ac:dyDescent="0.3">
      <c r="A161" s="516">
        <v>153</v>
      </c>
      <c r="B161" s="517" t="s">
        <v>758</v>
      </c>
      <c r="C161" s="522" t="s">
        <v>759</v>
      </c>
      <c r="D161" s="570" t="s">
        <v>544</v>
      </c>
      <c r="E161" s="519" t="s">
        <v>623</v>
      </c>
      <c r="F161" s="516" t="s">
        <v>314</v>
      </c>
      <c r="G161" s="564">
        <v>2250</v>
      </c>
      <c r="H161" s="564">
        <v>2250</v>
      </c>
      <c r="I161" s="572">
        <v>450</v>
      </c>
    </row>
    <row r="162" spans="1:9" s="577" customFormat="1" ht="14.25" customHeight="1" x14ac:dyDescent="0.3">
      <c r="A162" s="516">
        <v>154</v>
      </c>
      <c r="B162" s="517" t="s">
        <v>753</v>
      </c>
      <c r="C162" s="522" t="s">
        <v>760</v>
      </c>
      <c r="D162" s="570">
        <v>43001000829</v>
      </c>
      <c r="E162" s="519" t="s">
        <v>624</v>
      </c>
      <c r="F162" s="516" t="s">
        <v>314</v>
      </c>
      <c r="G162" s="564">
        <f>375+382.65</f>
        <v>757.65</v>
      </c>
      <c r="H162" s="564">
        <f>375+382.65</f>
        <v>757.65</v>
      </c>
      <c r="I162" s="572">
        <v>148.49940000000001</v>
      </c>
    </row>
    <row r="163" spans="1:9" s="577" customFormat="1" ht="14.25" customHeight="1" x14ac:dyDescent="0.3">
      <c r="A163" s="516">
        <v>155</v>
      </c>
      <c r="B163" s="627" t="s">
        <v>761</v>
      </c>
      <c r="C163" s="522" t="s">
        <v>762</v>
      </c>
      <c r="D163" s="562" t="s">
        <v>635</v>
      </c>
      <c r="E163" s="519" t="s">
        <v>625</v>
      </c>
      <c r="F163" s="516" t="s">
        <v>314</v>
      </c>
      <c r="G163" s="564">
        <v>1500</v>
      </c>
      <c r="H163" s="564">
        <v>1500</v>
      </c>
      <c r="I163" s="572">
        <v>294</v>
      </c>
    </row>
    <row r="164" spans="1:9" s="577" customFormat="1" ht="14.25" customHeight="1" x14ac:dyDescent="0.3">
      <c r="A164" s="516">
        <v>156</v>
      </c>
      <c r="B164" s="627" t="s">
        <v>751</v>
      </c>
      <c r="C164" s="522" t="s">
        <v>763</v>
      </c>
      <c r="D164" s="568" t="s">
        <v>636</v>
      </c>
      <c r="E164" s="519" t="s">
        <v>626</v>
      </c>
      <c r="F164" s="516" t="s">
        <v>314</v>
      </c>
      <c r="G164" s="564">
        <v>1625</v>
      </c>
      <c r="H164" s="564">
        <v>1625</v>
      </c>
      <c r="I164" s="572">
        <v>318.5</v>
      </c>
    </row>
    <row r="165" spans="1:9" s="577" customFormat="1" ht="14.25" customHeight="1" x14ac:dyDescent="0.3">
      <c r="A165" s="516">
        <v>157</v>
      </c>
      <c r="B165" s="517" t="s">
        <v>739</v>
      </c>
      <c r="C165" s="522" t="s">
        <v>764</v>
      </c>
      <c r="D165" s="569" t="s">
        <v>637</v>
      </c>
      <c r="E165" s="519" t="s">
        <v>627</v>
      </c>
      <c r="F165" s="516" t="s">
        <v>314</v>
      </c>
      <c r="G165" s="564">
        <v>500</v>
      </c>
      <c r="H165" s="564">
        <v>500</v>
      </c>
      <c r="I165" s="572">
        <v>100</v>
      </c>
    </row>
    <row r="166" spans="1:9" s="577" customFormat="1" ht="14.25" customHeight="1" x14ac:dyDescent="0.3">
      <c r="A166" s="516">
        <v>158</v>
      </c>
      <c r="B166" s="517" t="s">
        <v>765</v>
      </c>
      <c r="C166" s="522" t="s">
        <v>766</v>
      </c>
      <c r="D166" s="518" t="s">
        <v>638</v>
      </c>
      <c r="E166" s="519" t="s">
        <v>628</v>
      </c>
      <c r="F166" s="516" t="s">
        <v>314</v>
      </c>
      <c r="G166" s="564">
        <v>1500</v>
      </c>
      <c r="H166" s="564">
        <v>1500</v>
      </c>
      <c r="I166" s="572">
        <v>294</v>
      </c>
    </row>
    <row r="167" spans="1:9" s="577" customFormat="1" ht="14.25" customHeight="1" x14ac:dyDescent="0.3">
      <c r="A167" s="516">
        <v>159</v>
      </c>
      <c r="B167" s="517" t="s">
        <v>767</v>
      </c>
      <c r="C167" s="522" t="s">
        <v>768</v>
      </c>
      <c r="D167" s="518" t="s">
        <v>639</v>
      </c>
      <c r="E167" s="519" t="s">
        <v>629</v>
      </c>
      <c r="F167" s="516" t="s">
        <v>314</v>
      </c>
      <c r="G167" s="564">
        <v>1000</v>
      </c>
      <c r="H167" s="564">
        <v>1000</v>
      </c>
      <c r="I167" s="572">
        <v>200</v>
      </c>
    </row>
    <row r="168" spans="1:9" s="577" customFormat="1" ht="14.25" customHeight="1" x14ac:dyDescent="0.3">
      <c r="A168" s="516">
        <v>160</v>
      </c>
      <c r="B168" s="517" t="s">
        <v>769</v>
      </c>
      <c r="C168" s="522" t="s">
        <v>770</v>
      </c>
      <c r="D168" s="573" t="s">
        <v>581</v>
      </c>
      <c r="E168" s="519" t="s">
        <v>640</v>
      </c>
      <c r="F168" s="516" t="s">
        <v>314</v>
      </c>
      <c r="G168" s="564">
        <v>1250</v>
      </c>
      <c r="H168" s="564">
        <v>1250</v>
      </c>
      <c r="I168" s="572">
        <v>245</v>
      </c>
    </row>
    <row r="169" spans="1:9" s="577" customFormat="1" ht="14.25" customHeight="1" x14ac:dyDescent="0.3">
      <c r="A169" s="516">
        <v>161</v>
      </c>
      <c r="B169" s="626" t="s">
        <v>773</v>
      </c>
      <c r="C169" s="522" t="s">
        <v>774</v>
      </c>
      <c r="D169" s="518" t="s">
        <v>725</v>
      </c>
      <c r="E169" s="571" t="s">
        <v>614</v>
      </c>
      <c r="F169" s="516" t="s">
        <v>314</v>
      </c>
      <c r="G169" s="564">
        <v>2710</v>
      </c>
      <c r="H169" s="564">
        <v>2710</v>
      </c>
      <c r="I169" s="572">
        <v>542</v>
      </c>
    </row>
    <row r="170" spans="1:9" s="577" customFormat="1" ht="14.25" customHeight="1" x14ac:dyDescent="0.3">
      <c r="A170" s="516">
        <v>162</v>
      </c>
      <c r="B170" s="571" t="s">
        <v>775</v>
      </c>
      <c r="C170" s="522" t="s">
        <v>776</v>
      </c>
      <c r="D170" s="518" t="s">
        <v>726</v>
      </c>
      <c r="E170" s="571" t="s">
        <v>733</v>
      </c>
      <c r="F170" s="516" t="s">
        <v>314</v>
      </c>
      <c r="G170" s="564">
        <v>2500</v>
      </c>
      <c r="H170" s="564">
        <v>2500</v>
      </c>
      <c r="I170" s="572">
        <v>490</v>
      </c>
    </row>
    <row r="171" spans="1:9" s="577" customFormat="1" ht="14.25" customHeight="1" x14ac:dyDescent="0.3">
      <c r="A171" s="516">
        <v>163</v>
      </c>
      <c r="B171" s="571" t="s">
        <v>777</v>
      </c>
      <c r="C171" s="522" t="s">
        <v>770</v>
      </c>
      <c r="D171" s="518" t="s">
        <v>727</v>
      </c>
      <c r="E171" s="571" t="s">
        <v>733</v>
      </c>
      <c r="F171" s="516" t="s">
        <v>314</v>
      </c>
      <c r="G171" s="564">
        <v>2500</v>
      </c>
      <c r="H171" s="564">
        <v>2500</v>
      </c>
      <c r="I171" s="572">
        <v>490</v>
      </c>
    </row>
    <row r="172" spans="1:9" s="577" customFormat="1" ht="14.25" customHeight="1" x14ac:dyDescent="0.3">
      <c r="A172" s="516">
        <v>164</v>
      </c>
      <c r="B172" s="571" t="s">
        <v>755</v>
      </c>
      <c r="C172" s="522" t="s">
        <v>780</v>
      </c>
      <c r="D172" s="518" t="s">
        <v>729</v>
      </c>
      <c r="E172" s="571" t="s">
        <v>733</v>
      </c>
      <c r="F172" s="516" t="s">
        <v>314</v>
      </c>
      <c r="G172" s="564">
        <v>2500</v>
      </c>
      <c r="H172" s="564">
        <v>2500</v>
      </c>
      <c r="I172" s="572">
        <v>490</v>
      </c>
    </row>
    <row r="173" spans="1:9" s="577" customFormat="1" ht="14.25" customHeight="1" x14ac:dyDescent="0.3">
      <c r="A173" s="516">
        <v>165</v>
      </c>
      <c r="B173" s="571" t="s">
        <v>781</v>
      </c>
      <c r="C173" s="522" t="s">
        <v>782</v>
      </c>
      <c r="D173" s="518" t="s">
        <v>730</v>
      </c>
      <c r="E173" s="571" t="s">
        <v>734</v>
      </c>
      <c r="F173" s="516" t="s">
        <v>314</v>
      </c>
      <c r="G173" s="564">
        <v>1000</v>
      </c>
      <c r="H173" s="564">
        <v>1000</v>
      </c>
      <c r="I173" s="572">
        <v>196</v>
      </c>
    </row>
    <row r="174" spans="1:9" s="577" customFormat="1" ht="14.25" customHeight="1" x14ac:dyDescent="0.3">
      <c r="A174" s="516">
        <v>166</v>
      </c>
      <c r="B174" s="571" t="s">
        <v>546</v>
      </c>
      <c r="C174" s="522" t="s">
        <v>783</v>
      </c>
      <c r="D174" s="518" t="s">
        <v>731</v>
      </c>
      <c r="E174" s="571" t="s">
        <v>733</v>
      </c>
      <c r="F174" s="516" t="s">
        <v>314</v>
      </c>
      <c r="G174" s="564">
        <v>2500</v>
      </c>
      <c r="H174" s="564">
        <v>2500</v>
      </c>
      <c r="I174" s="572">
        <v>490</v>
      </c>
    </row>
    <row r="175" spans="1:9" s="577" customFormat="1" ht="14.25" customHeight="1" x14ac:dyDescent="0.3">
      <c r="A175" s="516">
        <v>167</v>
      </c>
      <c r="B175" s="571" t="s">
        <v>784</v>
      </c>
      <c r="C175" s="522" t="s">
        <v>785</v>
      </c>
      <c r="D175" s="518" t="s">
        <v>732</v>
      </c>
      <c r="E175" s="571" t="s">
        <v>735</v>
      </c>
      <c r="F175" s="516" t="s">
        <v>314</v>
      </c>
      <c r="G175" s="564">
        <v>1375</v>
      </c>
      <c r="H175" s="564">
        <v>1375</v>
      </c>
      <c r="I175" s="572">
        <v>269.5</v>
      </c>
    </row>
    <row r="176" spans="1:9" s="577" customFormat="1" ht="14.25" customHeight="1" x14ac:dyDescent="0.3">
      <c r="A176" s="516">
        <v>168</v>
      </c>
      <c r="B176" s="517" t="s">
        <v>787</v>
      </c>
      <c r="C176" s="522" t="s">
        <v>788</v>
      </c>
      <c r="D176" s="518" t="s">
        <v>634</v>
      </c>
      <c r="E176" s="519" t="s">
        <v>621</v>
      </c>
      <c r="F176" s="516" t="s">
        <v>0</v>
      </c>
      <c r="G176" s="564">
        <v>250</v>
      </c>
      <c r="H176" s="564">
        <v>250</v>
      </c>
      <c r="I176" s="572">
        <v>49</v>
      </c>
    </row>
    <row r="177" spans="1:9" s="577" customFormat="1" ht="14.25" customHeight="1" x14ac:dyDescent="0.3">
      <c r="A177" s="516">
        <v>169</v>
      </c>
      <c r="B177" s="517" t="s">
        <v>753</v>
      </c>
      <c r="C177" s="522" t="s">
        <v>786</v>
      </c>
      <c r="D177" s="562" t="s">
        <v>736</v>
      </c>
      <c r="E177" s="519" t="s">
        <v>620</v>
      </c>
      <c r="F177" s="516" t="s">
        <v>0</v>
      </c>
      <c r="G177" s="564">
        <v>1250</v>
      </c>
      <c r="H177" s="564">
        <v>1250</v>
      </c>
      <c r="I177" s="572">
        <v>245</v>
      </c>
    </row>
    <row r="178" spans="1:9" s="577" customFormat="1" ht="14.25" customHeight="1" x14ac:dyDescent="0.3">
      <c r="A178" s="516">
        <v>170</v>
      </c>
      <c r="B178" s="517" t="s">
        <v>789</v>
      </c>
      <c r="C178" s="522" t="s">
        <v>790</v>
      </c>
      <c r="D178" s="562" t="s">
        <v>737</v>
      </c>
      <c r="E178" s="519" t="s">
        <v>738</v>
      </c>
      <c r="F178" s="516" t="s">
        <v>0</v>
      </c>
      <c r="G178" s="564">
        <v>200</v>
      </c>
      <c r="H178" s="564">
        <v>200</v>
      </c>
      <c r="I178" s="572">
        <v>39.200000000000003</v>
      </c>
    </row>
    <row r="179" spans="1:9" s="577" customFormat="1" ht="14.25" customHeight="1" x14ac:dyDescent="0.3">
      <c r="A179" s="516">
        <v>171</v>
      </c>
      <c r="B179" s="571" t="s">
        <v>546</v>
      </c>
      <c r="C179" s="522" t="s">
        <v>783</v>
      </c>
      <c r="D179" s="518" t="s">
        <v>731</v>
      </c>
      <c r="E179" s="571" t="s">
        <v>733</v>
      </c>
      <c r="F179" s="516" t="s">
        <v>0</v>
      </c>
      <c r="G179" s="564">
        <v>3316.33</v>
      </c>
      <c r="H179" s="564">
        <v>3316.33</v>
      </c>
      <c r="I179" s="572">
        <v>650.0006800000001</v>
      </c>
    </row>
    <row r="180" spans="1:9" s="577" customFormat="1" ht="14.25" customHeight="1" x14ac:dyDescent="0.3">
      <c r="A180" s="516">
        <v>172</v>
      </c>
      <c r="B180" s="571" t="s">
        <v>775</v>
      </c>
      <c r="C180" s="522" t="s">
        <v>776</v>
      </c>
      <c r="D180" s="518" t="s">
        <v>726</v>
      </c>
      <c r="E180" s="571" t="s">
        <v>733</v>
      </c>
      <c r="F180" s="516" t="s">
        <v>0</v>
      </c>
      <c r="G180" s="564">
        <v>3316.33</v>
      </c>
      <c r="H180" s="564">
        <v>3316.33</v>
      </c>
      <c r="I180" s="572">
        <v>650.0006800000001</v>
      </c>
    </row>
    <row r="181" spans="1:9" s="577" customFormat="1" ht="14.25" customHeight="1" x14ac:dyDescent="0.3">
      <c r="A181" s="516">
        <v>173</v>
      </c>
      <c r="B181" s="565" t="s">
        <v>739</v>
      </c>
      <c r="C181" s="522" t="s">
        <v>740</v>
      </c>
      <c r="D181" s="562" t="s">
        <v>642</v>
      </c>
      <c r="E181" s="563" t="s">
        <v>613</v>
      </c>
      <c r="F181" s="516" t="s">
        <v>314</v>
      </c>
      <c r="G181" s="564">
        <f>2500</f>
        <v>2500</v>
      </c>
      <c r="H181" s="564">
        <f>2500</f>
        <v>2500</v>
      </c>
      <c r="I181" s="572">
        <v>490</v>
      </c>
    </row>
    <row r="182" spans="1:9" s="577" customFormat="1" ht="14.25" customHeight="1" x14ac:dyDescent="0.3">
      <c r="A182" s="516">
        <v>174</v>
      </c>
      <c r="B182" s="565" t="s">
        <v>741</v>
      </c>
      <c r="C182" s="522" t="s">
        <v>742</v>
      </c>
      <c r="D182" s="562" t="s">
        <v>630</v>
      </c>
      <c r="E182" s="563" t="s">
        <v>615</v>
      </c>
      <c r="F182" s="516" t="s">
        <v>314</v>
      </c>
      <c r="G182" s="564">
        <f>1750</f>
        <v>1750</v>
      </c>
      <c r="H182" s="564">
        <f>1750</f>
        <v>1750</v>
      </c>
      <c r="I182" s="572">
        <v>343</v>
      </c>
    </row>
    <row r="183" spans="1:9" s="577" customFormat="1" ht="14.25" customHeight="1" x14ac:dyDescent="0.3">
      <c r="A183" s="516">
        <v>175</v>
      </c>
      <c r="B183" s="517" t="s">
        <v>743</v>
      </c>
      <c r="C183" s="522" t="s">
        <v>744</v>
      </c>
      <c r="D183" s="567" t="s">
        <v>632</v>
      </c>
      <c r="E183" s="519" t="s">
        <v>619</v>
      </c>
      <c r="F183" s="516" t="s">
        <v>314</v>
      </c>
      <c r="G183" s="564">
        <v>1875</v>
      </c>
      <c r="H183" s="564">
        <v>1875</v>
      </c>
      <c r="I183" s="572">
        <v>375</v>
      </c>
    </row>
    <row r="184" spans="1:9" s="577" customFormat="1" ht="14.25" customHeight="1" x14ac:dyDescent="0.3">
      <c r="A184" s="516">
        <v>176</v>
      </c>
      <c r="B184" s="517" t="s">
        <v>745</v>
      </c>
      <c r="C184" s="522" t="s">
        <v>746</v>
      </c>
      <c r="D184" s="566" t="s">
        <v>572</v>
      </c>
      <c r="E184" s="519" t="s">
        <v>618</v>
      </c>
      <c r="F184" s="516" t="s">
        <v>314</v>
      </c>
      <c r="G184" s="564">
        <f>1250</f>
        <v>1250</v>
      </c>
      <c r="H184" s="564">
        <f>1250</f>
        <v>1250</v>
      </c>
      <c r="I184" s="572">
        <v>245</v>
      </c>
    </row>
    <row r="185" spans="1:9" s="577" customFormat="1" ht="14.25" customHeight="1" x14ac:dyDescent="0.3">
      <c r="A185" s="516">
        <v>177</v>
      </c>
      <c r="B185" s="517" t="s">
        <v>747</v>
      </c>
      <c r="C185" s="522" t="s">
        <v>748</v>
      </c>
      <c r="D185" s="518" t="s">
        <v>631</v>
      </c>
      <c r="E185" s="519" t="s">
        <v>617</v>
      </c>
      <c r="F185" s="516" t="s">
        <v>314</v>
      </c>
      <c r="G185" s="564">
        <v>1625</v>
      </c>
      <c r="H185" s="564">
        <v>1625</v>
      </c>
      <c r="I185" s="572">
        <v>325</v>
      </c>
    </row>
    <row r="186" spans="1:9" s="577" customFormat="1" ht="14.25" customHeight="1" x14ac:dyDescent="0.3">
      <c r="A186" s="516">
        <v>178</v>
      </c>
      <c r="B186" s="517" t="s">
        <v>749</v>
      </c>
      <c r="C186" s="522" t="s">
        <v>750</v>
      </c>
      <c r="D186" s="518" t="s">
        <v>543</v>
      </c>
      <c r="E186" s="519" t="s">
        <v>616</v>
      </c>
      <c r="F186" s="516" t="s">
        <v>314</v>
      </c>
      <c r="G186" s="564">
        <v>1250</v>
      </c>
      <c r="H186" s="564">
        <v>1250</v>
      </c>
      <c r="I186" s="572">
        <v>245</v>
      </c>
    </row>
    <row r="187" spans="1:9" s="577" customFormat="1" ht="14.25" customHeight="1" x14ac:dyDescent="0.3">
      <c r="A187" s="516">
        <v>179</v>
      </c>
      <c r="B187" s="517" t="s">
        <v>751</v>
      </c>
      <c r="C187" s="522" t="s">
        <v>752</v>
      </c>
      <c r="D187" s="562" t="s">
        <v>633</v>
      </c>
      <c r="E187" s="519" t="s">
        <v>620</v>
      </c>
      <c r="F187" s="516" t="s">
        <v>314</v>
      </c>
      <c r="G187" s="564">
        <v>2500</v>
      </c>
      <c r="H187" s="564">
        <v>2500</v>
      </c>
      <c r="I187" s="572">
        <v>490</v>
      </c>
    </row>
    <row r="188" spans="1:9" s="577" customFormat="1" ht="14.25" customHeight="1" x14ac:dyDescent="0.3">
      <c r="A188" s="516">
        <v>180</v>
      </c>
      <c r="B188" s="517" t="s">
        <v>753</v>
      </c>
      <c r="C188" s="522" t="s">
        <v>786</v>
      </c>
      <c r="D188" s="562" t="s">
        <v>736</v>
      </c>
      <c r="E188" s="519" t="s">
        <v>620</v>
      </c>
      <c r="F188" s="516" t="s">
        <v>314</v>
      </c>
      <c r="G188" s="564">
        <v>2500</v>
      </c>
      <c r="H188" s="564">
        <v>2500</v>
      </c>
      <c r="I188" s="572">
        <v>490</v>
      </c>
    </row>
    <row r="189" spans="1:9" s="577" customFormat="1" ht="14.25" customHeight="1" x14ac:dyDescent="0.3">
      <c r="A189" s="516">
        <v>181</v>
      </c>
      <c r="B189" s="517" t="s">
        <v>789</v>
      </c>
      <c r="C189" s="522" t="s">
        <v>790</v>
      </c>
      <c r="D189" s="562" t="s">
        <v>737</v>
      </c>
      <c r="E189" s="519" t="s">
        <v>738</v>
      </c>
      <c r="F189" s="516" t="s">
        <v>314</v>
      </c>
      <c r="G189" s="564">
        <v>625</v>
      </c>
      <c r="H189" s="564">
        <v>625</v>
      </c>
      <c r="I189" s="572">
        <v>122.5</v>
      </c>
    </row>
    <row r="190" spans="1:9" s="577" customFormat="1" ht="14.25" customHeight="1" x14ac:dyDescent="0.3">
      <c r="A190" s="516">
        <v>182</v>
      </c>
      <c r="B190" s="517" t="s">
        <v>787</v>
      </c>
      <c r="C190" s="522" t="s">
        <v>788</v>
      </c>
      <c r="D190" s="518" t="s">
        <v>634</v>
      </c>
      <c r="E190" s="519" t="s">
        <v>621</v>
      </c>
      <c r="F190" s="516" t="s">
        <v>314</v>
      </c>
      <c r="G190" s="564">
        <f>1625+250</f>
        <v>1875</v>
      </c>
      <c r="H190" s="564">
        <f>1625+250</f>
        <v>1875</v>
      </c>
      <c r="I190" s="572">
        <v>367.5</v>
      </c>
    </row>
    <row r="191" spans="1:9" s="577" customFormat="1" ht="14.25" customHeight="1" x14ac:dyDescent="0.3">
      <c r="A191" s="516">
        <v>183</v>
      </c>
      <c r="B191" s="517" t="s">
        <v>546</v>
      </c>
      <c r="C191" s="522" t="s">
        <v>757</v>
      </c>
      <c r="D191" s="568">
        <v>62001027281</v>
      </c>
      <c r="E191" s="519" t="s">
        <v>622</v>
      </c>
      <c r="F191" s="516" t="s">
        <v>314</v>
      </c>
      <c r="G191" s="564">
        <v>1375</v>
      </c>
      <c r="H191" s="564">
        <v>1375</v>
      </c>
      <c r="I191" s="572">
        <v>269.5</v>
      </c>
    </row>
    <row r="192" spans="1:9" s="577" customFormat="1" ht="14.25" customHeight="1" x14ac:dyDescent="0.3">
      <c r="A192" s="516">
        <v>184</v>
      </c>
      <c r="B192" s="517" t="s">
        <v>758</v>
      </c>
      <c r="C192" s="522" t="s">
        <v>759</v>
      </c>
      <c r="D192" s="570" t="s">
        <v>544</v>
      </c>
      <c r="E192" s="519" t="s">
        <v>623</v>
      </c>
      <c r="F192" s="516" t="s">
        <v>314</v>
      </c>
      <c r="G192" s="564">
        <v>2250</v>
      </c>
      <c r="H192" s="564">
        <v>2250</v>
      </c>
      <c r="I192" s="572">
        <v>450</v>
      </c>
    </row>
    <row r="193" spans="1:9" s="577" customFormat="1" ht="14.25" customHeight="1" x14ac:dyDescent="0.3">
      <c r="A193" s="516">
        <v>185</v>
      </c>
      <c r="B193" s="517" t="s">
        <v>753</v>
      </c>
      <c r="C193" s="522" t="s">
        <v>760</v>
      </c>
      <c r="D193" s="570">
        <v>43001000829</v>
      </c>
      <c r="E193" s="519" t="s">
        <v>624</v>
      </c>
      <c r="F193" s="516" t="s">
        <v>314</v>
      </c>
      <c r="G193" s="564">
        <f>375+382.65</f>
        <v>757.65</v>
      </c>
      <c r="H193" s="564">
        <f>375+382.65</f>
        <v>757.65</v>
      </c>
      <c r="I193" s="572">
        <v>148.49940000000001</v>
      </c>
    </row>
    <row r="194" spans="1:9" s="577" customFormat="1" ht="14.25" customHeight="1" x14ac:dyDescent="0.3">
      <c r="A194" s="516">
        <v>186</v>
      </c>
      <c r="B194" s="627" t="s">
        <v>761</v>
      </c>
      <c r="C194" s="522" t="s">
        <v>762</v>
      </c>
      <c r="D194" s="562" t="s">
        <v>635</v>
      </c>
      <c r="E194" s="519" t="s">
        <v>625</v>
      </c>
      <c r="F194" s="516" t="s">
        <v>314</v>
      </c>
      <c r="G194" s="564">
        <v>775</v>
      </c>
      <c r="H194" s="564">
        <v>775</v>
      </c>
      <c r="I194" s="572">
        <v>151.9</v>
      </c>
    </row>
    <row r="195" spans="1:9" s="577" customFormat="1" ht="14.25" customHeight="1" x14ac:dyDescent="0.3">
      <c r="A195" s="516">
        <v>187</v>
      </c>
      <c r="B195" s="627" t="s">
        <v>751</v>
      </c>
      <c r="C195" s="522" t="s">
        <v>763</v>
      </c>
      <c r="D195" s="568" t="s">
        <v>636</v>
      </c>
      <c r="E195" s="519" t="s">
        <v>626</v>
      </c>
      <c r="F195" s="516" t="s">
        <v>314</v>
      </c>
      <c r="G195" s="564">
        <v>1625</v>
      </c>
      <c r="H195" s="564">
        <v>1625</v>
      </c>
      <c r="I195" s="572">
        <v>318.5</v>
      </c>
    </row>
    <row r="196" spans="1:9" s="577" customFormat="1" ht="14.25" customHeight="1" x14ac:dyDescent="0.3">
      <c r="A196" s="516">
        <v>188</v>
      </c>
      <c r="B196" s="517" t="s">
        <v>739</v>
      </c>
      <c r="C196" s="522" t="s">
        <v>764</v>
      </c>
      <c r="D196" s="569" t="s">
        <v>637</v>
      </c>
      <c r="E196" s="519" t="s">
        <v>627</v>
      </c>
      <c r="F196" s="516" t="s">
        <v>314</v>
      </c>
      <c r="G196" s="564">
        <v>500</v>
      </c>
      <c r="H196" s="564">
        <v>500</v>
      </c>
      <c r="I196" s="572">
        <v>100</v>
      </c>
    </row>
    <row r="197" spans="1:9" s="577" customFormat="1" ht="14.25" customHeight="1" x14ac:dyDescent="0.3">
      <c r="A197" s="516">
        <v>189</v>
      </c>
      <c r="B197" s="517" t="s">
        <v>765</v>
      </c>
      <c r="C197" s="522" t="s">
        <v>766</v>
      </c>
      <c r="D197" s="518" t="s">
        <v>638</v>
      </c>
      <c r="E197" s="519" t="s">
        <v>628</v>
      </c>
      <c r="F197" s="516" t="s">
        <v>314</v>
      </c>
      <c r="G197" s="564">
        <v>1500</v>
      </c>
      <c r="H197" s="564">
        <v>1500</v>
      </c>
      <c r="I197" s="572">
        <v>294</v>
      </c>
    </row>
    <row r="198" spans="1:9" s="577" customFormat="1" ht="14.25" customHeight="1" x14ac:dyDescent="0.3">
      <c r="A198" s="516">
        <v>190</v>
      </c>
      <c r="B198" s="517" t="s">
        <v>767</v>
      </c>
      <c r="C198" s="522" t="s">
        <v>768</v>
      </c>
      <c r="D198" s="518" t="s">
        <v>639</v>
      </c>
      <c r="E198" s="519" t="s">
        <v>629</v>
      </c>
      <c r="F198" s="516" t="s">
        <v>314</v>
      </c>
      <c r="G198" s="564">
        <v>1000</v>
      </c>
      <c r="H198" s="564">
        <v>1000</v>
      </c>
      <c r="I198" s="572">
        <v>200</v>
      </c>
    </row>
    <row r="199" spans="1:9" s="577" customFormat="1" ht="14.25" customHeight="1" x14ac:dyDescent="0.3">
      <c r="A199" s="516">
        <v>191</v>
      </c>
      <c r="B199" s="517" t="s">
        <v>769</v>
      </c>
      <c r="C199" s="522" t="s">
        <v>770</v>
      </c>
      <c r="D199" s="573" t="s">
        <v>581</v>
      </c>
      <c r="E199" s="519" t="s">
        <v>640</v>
      </c>
      <c r="F199" s="516" t="s">
        <v>314</v>
      </c>
      <c r="G199" s="564">
        <v>1250</v>
      </c>
      <c r="H199" s="564">
        <v>1250</v>
      </c>
      <c r="I199" s="572">
        <v>245</v>
      </c>
    </row>
    <row r="200" spans="1:9" s="577" customFormat="1" ht="14.25" customHeight="1" x14ac:dyDescent="0.3">
      <c r="A200" s="516">
        <v>192</v>
      </c>
      <c r="B200" s="626" t="s">
        <v>773</v>
      </c>
      <c r="C200" s="522" t="s">
        <v>774</v>
      </c>
      <c r="D200" s="518" t="s">
        <v>725</v>
      </c>
      <c r="E200" s="571" t="s">
        <v>614</v>
      </c>
      <c r="F200" s="516" t="s">
        <v>314</v>
      </c>
      <c r="G200" s="564">
        <v>2710</v>
      </c>
      <c r="H200" s="564">
        <v>2710</v>
      </c>
      <c r="I200" s="572">
        <v>542</v>
      </c>
    </row>
    <row r="201" spans="1:9" s="577" customFormat="1" ht="14.25" customHeight="1" x14ac:dyDescent="0.3">
      <c r="A201" s="516">
        <v>193</v>
      </c>
      <c r="B201" s="571" t="s">
        <v>775</v>
      </c>
      <c r="C201" s="522" t="s">
        <v>776</v>
      </c>
      <c r="D201" s="518" t="s">
        <v>726</v>
      </c>
      <c r="E201" s="571" t="s">
        <v>733</v>
      </c>
      <c r="F201" s="516" t="s">
        <v>314</v>
      </c>
      <c r="G201" s="564">
        <v>2500</v>
      </c>
      <c r="H201" s="564">
        <v>2500</v>
      </c>
      <c r="I201" s="572">
        <v>490</v>
      </c>
    </row>
    <row r="202" spans="1:9" s="577" customFormat="1" ht="14.25" customHeight="1" x14ac:dyDescent="0.3">
      <c r="A202" s="516">
        <v>194</v>
      </c>
      <c r="B202" s="571" t="s">
        <v>777</v>
      </c>
      <c r="C202" s="522" t="s">
        <v>770</v>
      </c>
      <c r="D202" s="518" t="s">
        <v>727</v>
      </c>
      <c r="E202" s="571" t="s">
        <v>733</v>
      </c>
      <c r="F202" s="516" t="s">
        <v>314</v>
      </c>
      <c r="G202" s="564">
        <v>2500</v>
      </c>
      <c r="H202" s="564">
        <v>2500</v>
      </c>
      <c r="I202" s="572">
        <v>490</v>
      </c>
    </row>
    <row r="203" spans="1:9" s="577" customFormat="1" ht="14.25" customHeight="1" x14ac:dyDescent="0.3">
      <c r="A203" s="516">
        <v>195</v>
      </c>
      <c r="B203" s="571" t="s">
        <v>755</v>
      </c>
      <c r="C203" s="522" t="s">
        <v>780</v>
      </c>
      <c r="D203" s="518" t="s">
        <v>729</v>
      </c>
      <c r="E203" s="571" t="s">
        <v>733</v>
      </c>
      <c r="F203" s="516" t="s">
        <v>314</v>
      </c>
      <c r="G203" s="564">
        <v>2500</v>
      </c>
      <c r="H203" s="564">
        <v>2500</v>
      </c>
      <c r="I203" s="572">
        <v>490</v>
      </c>
    </row>
    <row r="204" spans="1:9" s="577" customFormat="1" ht="14.25" customHeight="1" x14ac:dyDescent="0.3">
      <c r="A204" s="516">
        <v>196</v>
      </c>
      <c r="B204" s="571" t="s">
        <v>781</v>
      </c>
      <c r="C204" s="522" t="s">
        <v>782</v>
      </c>
      <c r="D204" s="518" t="s">
        <v>730</v>
      </c>
      <c r="E204" s="571" t="s">
        <v>734</v>
      </c>
      <c r="F204" s="516" t="s">
        <v>314</v>
      </c>
      <c r="G204" s="564">
        <v>1000</v>
      </c>
      <c r="H204" s="564">
        <v>1000</v>
      </c>
      <c r="I204" s="572">
        <v>196</v>
      </c>
    </row>
    <row r="205" spans="1:9" s="577" customFormat="1" ht="14.25" customHeight="1" x14ac:dyDescent="0.3">
      <c r="A205" s="516">
        <v>197</v>
      </c>
      <c r="B205" s="571" t="s">
        <v>546</v>
      </c>
      <c r="C205" s="522" t="s">
        <v>783</v>
      </c>
      <c r="D205" s="518" t="s">
        <v>731</v>
      </c>
      <c r="E205" s="571" t="s">
        <v>733</v>
      </c>
      <c r="F205" s="516" t="s">
        <v>314</v>
      </c>
      <c r="G205" s="564">
        <v>2500</v>
      </c>
      <c r="H205" s="564">
        <v>2500</v>
      </c>
      <c r="I205" s="572">
        <v>490</v>
      </c>
    </row>
    <row r="206" spans="1:9" s="577" customFormat="1" ht="14.25" customHeight="1" x14ac:dyDescent="0.3">
      <c r="A206" s="516">
        <v>198</v>
      </c>
      <c r="B206" s="571" t="s">
        <v>784</v>
      </c>
      <c r="C206" s="522" t="s">
        <v>785</v>
      </c>
      <c r="D206" s="518" t="s">
        <v>732</v>
      </c>
      <c r="E206" s="571" t="s">
        <v>735</v>
      </c>
      <c r="F206" s="516" t="s">
        <v>314</v>
      </c>
      <c r="G206" s="564">
        <v>1375</v>
      </c>
      <c r="H206" s="564">
        <v>1375</v>
      </c>
      <c r="I206" s="572">
        <v>269.5</v>
      </c>
    </row>
    <row r="207" spans="1:9" s="577" customFormat="1" ht="14.25" customHeight="1" x14ac:dyDescent="0.3">
      <c r="A207" s="516">
        <v>199</v>
      </c>
      <c r="B207" s="565" t="s">
        <v>739</v>
      </c>
      <c r="C207" s="522" t="s">
        <v>740</v>
      </c>
      <c r="D207" s="562" t="s">
        <v>642</v>
      </c>
      <c r="E207" s="563" t="s">
        <v>613</v>
      </c>
      <c r="F207" s="516" t="s">
        <v>314</v>
      </c>
      <c r="G207" s="564">
        <f>2500</f>
        <v>2500</v>
      </c>
      <c r="H207" s="564">
        <f>2500</f>
        <v>2500</v>
      </c>
      <c r="I207" s="572">
        <v>490</v>
      </c>
    </row>
    <row r="208" spans="1:9" s="577" customFormat="1" ht="14.25" customHeight="1" x14ac:dyDescent="0.3">
      <c r="A208" s="516">
        <v>200</v>
      </c>
      <c r="B208" s="565" t="s">
        <v>741</v>
      </c>
      <c r="C208" s="522" t="s">
        <v>742</v>
      </c>
      <c r="D208" s="562" t="s">
        <v>630</v>
      </c>
      <c r="E208" s="563" t="s">
        <v>615</v>
      </c>
      <c r="F208" s="516" t="s">
        <v>314</v>
      </c>
      <c r="G208" s="564">
        <f>1750</f>
        <v>1750</v>
      </c>
      <c r="H208" s="564">
        <f>1750</f>
        <v>1750</v>
      </c>
      <c r="I208" s="572">
        <v>343</v>
      </c>
    </row>
    <row r="209" spans="1:9" s="577" customFormat="1" ht="14.25" customHeight="1" x14ac:dyDescent="0.3">
      <c r="A209" s="516">
        <v>201</v>
      </c>
      <c r="B209" s="517" t="s">
        <v>743</v>
      </c>
      <c r="C209" s="522" t="s">
        <v>744</v>
      </c>
      <c r="D209" s="567" t="s">
        <v>632</v>
      </c>
      <c r="E209" s="519" t="s">
        <v>619</v>
      </c>
      <c r="F209" s="516" t="s">
        <v>314</v>
      </c>
      <c r="G209" s="564">
        <v>1875</v>
      </c>
      <c r="H209" s="564">
        <v>1875</v>
      </c>
      <c r="I209" s="572">
        <v>375</v>
      </c>
    </row>
    <row r="210" spans="1:9" s="577" customFormat="1" ht="14.25" customHeight="1" x14ac:dyDescent="0.3">
      <c r="A210" s="516">
        <v>202</v>
      </c>
      <c r="B210" s="517" t="s">
        <v>745</v>
      </c>
      <c r="C210" s="522" t="s">
        <v>746</v>
      </c>
      <c r="D210" s="566" t="s">
        <v>572</v>
      </c>
      <c r="E210" s="519" t="s">
        <v>618</v>
      </c>
      <c r="F210" s="516" t="s">
        <v>314</v>
      </c>
      <c r="G210" s="564">
        <f>1250</f>
        <v>1250</v>
      </c>
      <c r="H210" s="564">
        <f>1250</f>
        <v>1250</v>
      </c>
      <c r="I210" s="572">
        <v>245</v>
      </c>
    </row>
    <row r="211" spans="1:9" s="577" customFormat="1" ht="14.25" customHeight="1" x14ac:dyDescent="0.3">
      <c r="A211" s="516">
        <v>203</v>
      </c>
      <c r="B211" s="517" t="s">
        <v>747</v>
      </c>
      <c r="C211" s="522" t="s">
        <v>748</v>
      </c>
      <c r="D211" s="518" t="s">
        <v>631</v>
      </c>
      <c r="E211" s="519" t="s">
        <v>617</v>
      </c>
      <c r="F211" s="516" t="s">
        <v>314</v>
      </c>
      <c r="G211" s="564">
        <v>1625</v>
      </c>
      <c r="H211" s="564">
        <v>1625</v>
      </c>
      <c r="I211" s="572">
        <v>325</v>
      </c>
    </row>
    <row r="212" spans="1:9" s="577" customFormat="1" ht="14.25" customHeight="1" x14ac:dyDescent="0.3">
      <c r="A212" s="516">
        <v>204</v>
      </c>
      <c r="B212" s="517" t="s">
        <v>749</v>
      </c>
      <c r="C212" s="522" t="s">
        <v>750</v>
      </c>
      <c r="D212" s="518" t="s">
        <v>543</v>
      </c>
      <c r="E212" s="519" t="s">
        <v>616</v>
      </c>
      <c r="F212" s="516" t="s">
        <v>314</v>
      </c>
      <c r="G212" s="564">
        <v>1250</v>
      </c>
      <c r="H212" s="564">
        <v>1250</v>
      </c>
      <c r="I212" s="572">
        <v>245</v>
      </c>
    </row>
    <row r="213" spans="1:9" s="577" customFormat="1" ht="14.25" customHeight="1" x14ac:dyDescent="0.3">
      <c r="A213" s="516">
        <v>205</v>
      </c>
      <c r="B213" s="517" t="s">
        <v>751</v>
      </c>
      <c r="C213" s="522" t="s">
        <v>752</v>
      </c>
      <c r="D213" s="562" t="s">
        <v>633</v>
      </c>
      <c r="E213" s="519" t="s">
        <v>620</v>
      </c>
      <c r="F213" s="516" t="s">
        <v>314</v>
      </c>
      <c r="G213" s="564">
        <v>2500</v>
      </c>
      <c r="H213" s="564">
        <v>2500</v>
      </c>
      <c r="I213" s="572">
        <v>490</v>
      </c>
    </row>
    <row r="214" spans="1:9" s="577" customFormat="1" ht="14.25" customHeight="1" x14ac:dyDescent="0.3">
      <c r="A214" s="516">
        <v>206</v>
      </c>
      <c r="B214" s="517" t="s">
        <v>753</v>
      </c>
      <c r="C214" s="522" t="s">
        <v>786</v>
      </c>
      <c r="D214" s="562" t="s">
        <v>736</v>
      </c>
      <c r="E214" s="519" t="s">
        <v>620</v>
      </c>
      <c r="F214" s="516" t="s">
        <v>314</v>
      </c>
      <c r="G214" s="564">
        <v>2500</v>
      </c>
      <c r="H214" s="564">
        <v>2500</v>
      </c>
      <c r="I214" s="572">
        <v>490</v>
      </c>
    </row>
    <row r="215" spans="1:9" s="577" customFormat="1" ht="14.25" customHeight="1" x14ac:dyDescent="0.3">
      <c r="A215" s="516">
        <v>207</v>
      </c>
      <c r="B215" s="517" t="s">
        <v>789</v>
      </c>
      <c r="C215" s="522" t="s">
        <v>790</v>
      </c>
      <c r="D215" s="562" t="s">
        <v>737</v>
      </c>
      <c r="E215" s="519" t="s">
        <v>738</v>
      </c>
      <c r="F215" s="516" t="s">
        <v>314</v>
      </c>
      <c r="G215" s="564">
        <v>625</v>
      </c>
      <c r="H215" s="564">
        <v>625</v>
      </c>
      <c r="I215" s="572">
        <v>122.5</v>
      </c>
    </row>
    <row r="216" spans="1:9" s="577" customFormat="1" ht="14.25" customHeight="1" x14ac:dyDescent="0.3">
      <c r="A216" s="516">
        <v>208</v>
      </c>
      <c r="B216" s="517" t="s">
        <v>787</v>
      </c>
      <c r="C216" s="522" t="s">
        <v>788</v>
      </c>
      <c r="D216" s="518" t="s">
        <v>634</v>
      </c>
      <c r="E216" s="519" t="s">
        <v>621</v>
      </c>
      <c r="F216" s="516" t="s">
        <v>314</v>
      </c>
      <c r="G216" s="564">
        <f>1625+250</f>
        <v>1875</v>
      </c>
      <c r="H216" s="564">
        <f>1625+250</f>
        <v>1875</v>
      </c>
      <c r="I216" s="572">
        <v>367.5</v>
      </c>
    </row>
    <row r="217" spans="1:9" s="577" customFormat="1" ht="14.25" customHeight="1" x14ac:dyDescent="0.3">
      <c r="A217" s="516">
        <v>209</v>
      </c>
      <c r="B217" s="517" t="s">
        <v>546</v>
      </c>
      <c r="C217" s="522" t="s">
        <v>757</v>
      </c>
      <c r="D217" s="568">
        <v>62001027281</v>
      </c>
      <c r="E217" s="519" t="s">
        <v>622</v>
      </c>
      <c r="F217" s="516" t="s">
        <v>314</v>
      </c>
      <c r="G217" s="564">
        <v>1375</v>
      </c>
      <c r="H217" s="564">
        <v>1375</v>
      </c>
      <c r="I217" s="572">
        <v>269.5</v>
      </c>
    </row>
    <row r="218" spans="1:9" s="577" customFormat="1" ht="14.25" customHeight="1" x14ac:dyDescent="0.3">
      <c r="A218" s="516">
        <v>210</v>
      </c>
      <c r="B218" s="517" t="s">
        <v>758</v>
      </c>
      <c r="C218" s="522" t="s">
        <v>759</v>
      </c>
      <c r="D218" s="570" t="s">
        <v>544</v>
      </c>
      <c r="E218" s="519" t="s">
        <v>623</v>
      </c>
      <c r="F218" s="516" t="s">
        <v>314</v>
      </c>
      <c r="G218" s="564">
        <v>2250</v>
      </c>
      <c r="H218" s="564">
        <v>2250</v>
      </c>
      <c r="I218" s="572">
        <v>450</v>
      </c>
    </row>
    <row r="219" spans="1:9" s="577" customFormat="1" ht="14.25" customHeight="1" x14ac:dyDescent="0.3">
      <c r="A219" s="516">
        <v>211</v>
      </c>
      <c r="B219" s="517" t="s">
        <v>753</v>
      </c>
      <c r="C219" s="522" t="s">
        <v>760</v>
      </c>
      <c r="D219" s="570">
        <v>43001000829</v>
      </c>
      <c r="E219" s="519" t="s">
        <v>624</v>
      </c>
      <c r="F219" s="516" t="s">
        <v>314</v>
      </c>
      <c r="G219" s="564">
        <f>375+382.65</f>
        <v>757.65</v>
      </c>
      <c r="H219" s="564">
        <f>375+382.65</f>
        <v>757.65</v>
      </c>
      <c r="I219" s="572">
        <v>148.49940000000001</v>
      </c>
    </row>
    <row r="220" spans="1:9" s="577" customFormat="1" ht="14.25" customHeight="1" x14ac:dyDescent="0.3">
      <c r="A220" s="516">
        <v>212</v>
      </c>
      <c r="B220" s="627" t="s">
        <v>761</v>
      </c>
      <c r="C220" s="522" t="s">
        <v>762</v>
      </c>
      <c r="D220" s="562" t="s">
        <v>635</v>
      </c>
      <c r="E220" s="519" t="s">
        <v>625</v>
      </c>
      <c r="F220" s="516" t="s">
        <v>314</v>
      </c>
      <c r="G220" s="564">
        <v>775</v>
      </c>
      <c r="H220" s="564">
        <v>775</v>
      </c>
      <c r="I220" s="572">
        <v>151.9</v>
      </c>
    </row>
    <row r="221" spans="1:9" s="577" customFormat="1" ht="14.25" customHeight="1" x14ac:dyDescent="0.3">
      <c r="A221" s="516">
        <v>213</v>
      </c>
      <c r="B221" s="627" t="s">
        <v>751</v>
      </c>
      <c r="C221" s="522" t="s">
        <v>763</v>
      </c>
      <c r="D221" s="568" t="s">
        <v>636</v>
      </c>
      <c r="E221" s="519" t="s">
        <v>626</v>
      </c>
      <c r="F221" s="516" t="s">
        <v>314</v>
      </c>
      <c r="G221" s="564">
        <v>1625</v>
      </c>
      <c r="H221" s="564">
        <v>1625</v>
      </c>
      <c r="I221" s="572">
        <v>318.5</v>
      </c>
    </row>
    <row r="222" spans="1:9" s="577" customFormat="1" ht="14.25" customHeight="1" x14ac:dyDescent="0.3">
      <c r="A222" s="516">
        <v>214</v>
      </c>
      <c r="B222" s="517" t="s">
        <v>739</v>
      </c>
      <c r="C222" s="522" t="s">
        <v>764</v>
      </c>
      <c r="D222" s="569" t="s">
        <v>637</v>
      </c>
      <c r="E222" s="519" t="s">
        <v>627</v>
      </c>
      <c r="F222" s="516" t="s">
        <v>314</v>
      </c>
      <c r="G222" s="564">
        <v>500</v>
      </c>
      <c r="H222" s="564">
        <v>500</v>
      </c>
      <c r="I222" s="572">
        <v>100</v>
      </c>
    </row>
    <row r="223" spans="1:9" s="577" customFormat="1" ht="14.25" customHeight="1" x14ac:dyDescent="0.3">
      <c r="A223" s="516">
        <v>215</v>
      </c>
      <c r="B223" s="517" t="s">
        <v>765</v>
      </c>
      <c r="C223" s="522" t="s">
        <v>766</v>
      </c>
      <c r="D223" s="518" t="s">
        <v>638</v>
      </c>
      <c r="E223" s="519" t="s">
        <v>628</v>
      </c>
      <c r="F223" s="516" t="s">
        <v>314</v>
      </c>
      <c r="G223" s="564">
        <v>1500</v>
      </c>
      <c r="H223" s="564">
        <v>1500</v>
      </c>
      <c r="I223" s="572">
        <v>294</v>
      </c>
    </row>
    <row r="224" spans="1:9" s="577" customFormat="1" ht="14.25" customHeight="1" x14ac:dyDescent="0.3">
      <c r="A224" s="516">
        <v>216</v>
      </c>
      <c r="B224" s="517" t="s">
        <v>767</v>
      </c>
      <c r="C224" s="522" t="s">
        <v>768</v>
      </c>
      <c r="D224" s="518" t="s">
        <v>639</v>
      </c>
      <c r="E224" s="519" t="s">
        <v>629</v>
      </c>
      <c r="F224" s="516" t="s">
        <v>314</v>
      </c>
      <c r="G224" s="564">
        <v>1000</v>
      </c>
      <c r="H224" s="564">
        <v>1000</v>
      </c>
      <c r="I224" s="572">
        <v>200</v>
      </c>
    </row>
    <row r="225" spans="1:9" s="577" customFormat="1" ht="14.25" customHeight="1" x14ac:dyDescent="0.3">
      <c r="A225" s="516">
        <v>217</v>
      </c>
      <c r="B225" s="517" t="s">
        <v>769</v>
      </c>
      <c r="C225" s="522" t="s">
        <v>770</v>
      </c>
      <c r="D225" s="573" t="s">
        <v>581</v>
      </c>
      <c r="E225" s="519" t="s">
        <v>640</v>
      </c>
      <c r="F225" s="516" t="s">
        <v>314</v>
      </c>
      <c r="G225" s="564">
        <v>1250</v>
      </c>
      <c r="H225" s="564">
        <v>1250</v>
      </c>
      <c r="I225" s="572">
        <v>245</v>
      </c>
    </row>
    <row r="226" spans="1:9" s="577" customFormat="1" ht="14.25" customHeight="1" x14ac:dyDescent="0.3">
      <c r="A226" s="516">
        <v>218</v>
      </c>
      <c r="B226" s="626" t="s">
        <v>773</v>
      </c>
      <c r="C226" s="522" t="s">
        <v>774</v>
      </c>
      <c r="D226" s="518" t="s">
        <v>725</v>
      </c>
      <c r="E226" s="571" t="s">
        <v>614</v>
      </c>
      <c r="F226" s="516" t="s">
        <v>314</v>
      </c>
      <c r="G226" s="564">
        <v>2710</v>
      </c>
      <c r="H226" s="564">
        <v>2710</v>
      </c>
      <c r="I226" s="572">
        <v>542</v>
      </c>
    </row>
    <row r="227" spans="1:9" s="577" customFormat="1" ht="14.25" customHeight="1" x14ac:dyDescent="0.3">
      <c r="A227" s="516">
        <v>219</v>
      </c>
      <c r="B227" s="571" t="s">
        <v>775</v>
      </c>
      <c r="C227" s="522" t="s">
        <v>776</v>
      </c>
      <c r="D227" s="518" t="s">
        <v>726</v>
      </c>
      <c r="E227" s="571" t="s">
        <v>733</v>
      </c>
      <c r="F227" s="516" t="s">
        <v>314</v>
      </c>
      <c r="G227" s="564">
        <v>2500</v>
      </c>
      <c r="H227" s="564">
        <v>2500</v>
      </c>
      <c r="I227" s="572">
        <v>490</v>
      </c>
    </row>
    <row r="228" spans="1:9" s="577" customFormat="1" ht="14.25" customHeight="1" x14ac:dyDescent="0.3">
      <c r="A228" s="516">
        <v>220</v>
      </c>
      <c r="B228" s="571" t="s">
        <v>777</v>
      </c>
      <c r="C228" s="522" t="s">
        <v>770</v>
      </c>
      <c r="D228" s="518" t="s">
        <v>727</v>
      </c>
      <c r="E228" s="571" t="s">
        <v>733</v>
      </c>
      <c r="F228" s="516" t="s">
        <v>314</v>
      </c>
      <c r="G228" s="564">
        <v>2500</v>
      </c>
      <c r="H228" s="564">
        <v>2500</v>
      </c>
      <c r="I228" s="572">
        <v>490</v>
      </c>
    </row>
    <row r="229" spans="1:9" s="577" customFormat="1" ht="14.25" customHeight="1" x14ac:dyDescent="0.3">
      <c r="A229" s="516">
        <v>221</v>
      </c>
      <c r="B229" s="571" t="s">
        <v>755</v>
      </c>
      <c r="C229" s="522" t="s">
        <v>780</v>
      </c>
      <c r="D229" s="518" t="s">
        <v>729</v>
      </c>
      <c r="E229" s="571" t="s">
        <v>733</v>
      </c>
      <c r="F229" s="516" t="s">
        <v>314</v>
      </c>
      <c r="G229" s="564">
        <v>2500</v>
      </c>
      <c r="H229" s="564">
        <v>2500</v>
      </c>
      <c r="I229" s="572">
        <v>490</v>
      </c>
    </row>
    <row r="230" spans="1:9" s="577" customFormat="1" ht="14.25" customHeight="1" x14ac:dyDescent="0.3">
      <c r="A230" s="516">
        <v>222</v>
      </c>
      <c r="B230" s="571" t="s">
        <v>781</v>
      </c>
      <c r="C230" s="522" t="s">
        <v>782</v>
      </c>
      <c r="D230" s="518" t="s">
        <v>730</v>
      </c>
      <c r="E230" s="571" t="s">
        <v>734</v>
      </c>
      <c r="F230" s="516" t="s">
        <v>314</v>
      </c>
      <c r="G230" s="564">
        <v>1000</v>
      </c>
      <c r="H230" s="564">
        <v>1000</v>
      </c>
      <c r="I230" s="572">
        <v>196</v>
      </c>
    </row>
    <row r="231" spans="1:9" s="577" customFormat="1" ht="14.25" customHeight="1" x14ac:dyDescent="0.3">
      <c r="A231" s="516">
        <v>223</v>
      </c>
      <c r="B231" s="571" t="s">
        <v>546</v>
      </c>
      <c r="C231" s="522" t="s">
        <v>783</v>
      </c>
      <c r="D231" s="518" t="s">
        <v>731</v>
      </c>
      <c r="E231" s="571" t="s">
        <v>733</v>
      </c>
      <c r="F231" s="516" t="s">
        <v>314</v>
      </c>
      <c r="G231" s="564">
        <v>2500</v>
      </c>
      <c r="H231" s="564">
        <v>2500</v>
      </c>
      <c r="I231" s="572">
        <v>490</v>
      </c>
    </row>
    <row r="232" spans="1:9" s="577" customFormat="1" ht="14.25" customHeight="1" x14ac:dyDescent="0.3">
      <c r="A232" s="516">
        <v>224</v>
      </c>
      <c r="B232" s="571" t="s">
        <v>784</v>
      </c>
      <c r="C232" s="522" t="s">
        <v>785</v>
      </c>
      <c r="D232" s="518" t="s">
        <v>732</v>
      </c>
      <c r="E232" s="571" t="s">
        <v>735</v>
      </c>
      <c r="F232" s="516" t="s">
        <v>314</v>
      </c>
      <c r="G232" s="564">
        <v>1375</v>
      </c>
      <c r="H232" s="564">
        <v>1375</v>
      </c>
      <c r="I232" s="572">
        <v>269.5</v>
      </c>
    </row>
    <row r="233" spans="1:9" s="577" customFormat="1" ht="14.25" customHeight="1" x14ac:dyDescent="0.3">
      <c r="A233" s="516">
        <v>225</v>
      </c>
      <c r="B233" s="517" t="s">
        <v>789</v>
      </c>
      <c r="C233" s="522" t="s">
        <v>790</v>
      </c>
      <c r="D233" s="562" t="s">
        <v>737</v>
      </c>
      <c r="E233" s="519" t="s">
        <v>738</v>
      </c>
      <c r="F233" s="516" t="s">
        <v>0</v>
      </c>
      <c r="G233" s="564">
        <v>875</v>
      </c>
      <c r="H233" s="564">
        <v>875</v>
      </c>
      <c r="I233" s="572">
        <v>171.5</v>
      </c>
    </row>
    <row r="234" spans="1:9" s="577" customFormat="1" ht="14.25" customHeight="1" x14ac:dyDescent="0.3">
      <c r="A234" s="516">
        <v>226</v>
      </c>
      <c r="B234" s="627" t="s">
        <v>761</v>
      </c>
      <c r="C234" s="522" t="s">
        <v>762</v>
      </c>
      <c r="D234" s="562" t="s">
        <v>635</v>
      </c>
      <c r="E234" s="519" t="s">
        <v>625</v>
      </c>
      <c r="F234" s="516" t="s">
        <v>0</v>
      </c>
      <c r="G234" s="564">
        <v>636.25</v>
      </c>
      <c r="H234" s="564">
        <v>636.25</v>
      </c>
      <c r="I234" s="572">
        <v>124.705</v>
      </c>
    </row>
    <row r="235" spans="1:9" s="577" customFormat="1" ht="14.25" customHeight="1" x14ac:dyDescent="0.3">
      <c r="A235" s="516">
        <v>227</v>
      </c>
      <c r="B235" s="565" t="s">
        <v>739</v>
      </c>
      <c r="C235" s="522" t="s">
        <v>740</v>
      </c>
      <c r="D235" s="562" t="s">
        <v>642</v>
      </c>
      <c r="E235" s="563" t="s">
        <v>613</v>
      </c>
      <c r="F235" s="516" t="s">
        <v>0</v>
      </c>
      <c r="G235" s="564">
        <v>4336.74</v>
      </c>
      <c r="H235" s="564">
        <v>4336.74</v>
      </c>
      <c r="I235" s="572">
        <v>849.99908000000005</v>
      </c>
    </row>
    <row r="236" spans="1:9" s="577" customFormat="1" ht="14.25" customHeight="1" x14ac:dyDescent="0.3">
      <c r="A236" s="516">
        <v>228</v>
      </c>
      <c r="B236" s="517" t="s">
        <v>751</v>
      </c>
      <c r="C236" s="522" t="s">
        <v>752</v>
      </c>
      <c r="D236" s="562" t="s">
        <v>633</v>
      </c>
      <c r="E236" s="519" t="s">
        <v>620</v>
      </c>
      <c r="F236" s="516" t="s">
        <v>0</v>
      </c>
      <c r="G236" s="564">
        <f t="shared" ref="G236:H242" si="0">5000+102.04</f>
        <v>5102.04</v>
      </c>
      <c r="H236" s="564">
        <f t="shared" si="0"/>
        <v>5102.04</v>
      </c>
      <c r="I236" s="572">
        <v>999.99984000000006</v>
      </c>
    </row>
    <row r="237" spans="1:9" s="577" customFormat="1" ht="14.25" customHeight="1" x14ac:dyDescent="0.3">
      <c r="A237" s="516">
        <v>229</v>
      </c>
      <c r="B237" s="627" t="s">
        <v>751</v>
      </c>
      <c r="C237" s="522" t="s">
        <v>763</v>
      </c>
      <c r="D237" s="568" t="s">
        <v>636</v>
      </c>
      <c r="E237" s="519" t="s">
        <v>626</v>
      </c>
      <c r="F237" s="516" t="s">
        <v>0</v>
      </c>
      <c r="G237" s="564">
        <f t="shared" si="0"/>
        <v>5102.04</v>
      </c>
      <c r="H237" s="564">
        <f t="shared" si="0"/>
        <v>5102.04</v>
      </c>
      <c r="I237" s="572">
        <v>999.99984000000006</v>
      </c>
    </row>
    <row r="238" spans="1:9" s="577" customFormat="1" ht="14.25" customHeight="1" x14ac:dyDescent="0.3">
      <c r="A238" s="516">
        <v>230</v>
      </c>
      <c r="B238" s="571" t="s">
        <v>755</v>
      </c>
      <c r="C238" s="522" t="s">
        <v>780</v>
      </c>
      <c r="D238" s="518" t="s">
        <v>729</v>
      </c>
      <c r="E238" s="571" t="s">
        <v>733</v>
      </c>
      <c r="F238" s="516" t="s">
        <v>0</v>
      </c>
      <c r="G238" s="564">
        <f t="shared" si="0"/>
        <v>5102.04</v>
      </c>
      <c r="H238" s="564">
        <f t="shared" si="0"/>
        <v>5102.04</v>
      </c>
      <c r="I238" s="572">
        <v>999.99984000000006</v>
      </c>
    </row>
    <row r="239" spans="1:9" s="577" customFormat="1" ht="14.25" customHeight="1" x14ac:dyDescent="0.3">
      <c r="A239" s="516">
        <v>231</v>
      </c>
      <c r="B239" s="627" t="s">
        <v>761</v>
      </c>
      <c r="C239" s="522" t="s">
        <v>762</v>
      </c>
      <c r="D239" s="562" t="s">
        <v>635</v>
      </c>
      <c r="E239" s="519" t="s">
        <v>625</v>
      </c>
      <c r="F239" s="516" t="s">
        <v>0</v>
      </c>
      <c r="G239" s="564">
        <f t="shared" si="0"/>
        <v>5102.04</v>
      </c>
      <c r="H239" s="564">
        <f t="shared" si="0"/>
        <v>5102.04</v>
      </c>
      <c r="I239" s="572">
        <v>999.99984000000006</v>
      </c>
    </row>
    <row r="240" spans="1:9" s="577" customFormat="1" ht="14.25" customHeight="1" x14ac:dyDescent="0.3">
      <c r="A240" s="516">
        <v>232</v>
      </c>
      <c r="B240" s="571" t="s">
        <v>775</v>
      </c>
      <c r="C240" s="522" t="s">
        <v>776</v>
      </c>
      <c r="D240" s="518" t="s">
        <v>726</v>
      </c>
      <c r="E240" s="571" t="s">
        <v>733</v>
      </c>
      <c r="F240" s="516" t="s">
        <v>0</v>
      </c>
      <c r="G240" s="564">
        <f t="shared" si="0"/>
        <v>5102.04</v>
      </c>
      <c r="H240" s="564">
        <f t="shared" si="0"/>
        <v>5102.04</v>
      </c>
      <c r="I240" s="572">
        <v>999.99984000000006</v>
      </c>
    </row>
    <row r="241" spans="1:9" s="577" customFormat="1" ht="14.25" customHeight="1" x14ac:dyDescent="0.3">
      <c r="A241" s="516">
        <v>233</v>
      </c>
      <c r="B241" s="571" t="s">
        <v>546</v>
      </c>
      <c r="C241" s="522" t="s">
        <v>783</v>
      </c>
      <c r="D241" s="518" t="s">
        <v>731</v>
      </c>
      <c r="E241" s="571" t="s">
        <v>733</v>
      </c>
      <c r="F241" s="516" t="s">
        <v>0</v>
      </c>
      <c r="G241" s="564">
        <f t="shared" si="0"/>
        <v>5102.04</v>
      </c>
      <c r="H241" s="564">
        <f t="shared" si="0"/>
        <v>5102.04</v>
      </c>
      <c r="I241" s="572">
        <v>999.99984000000006</v>
      </c>
    </row>
    <row r="242" spans="1:9" s="577" customFormat="1" ht="14.25" customHeight="1" x14ac:dyDescent="0.3">
      <c r="A242" s="516">
        <v>234</v>
      </c>
      <c r="B242" s="565" t="s">
        <v>739</v>
      </c>
      <c r="C242" s="522" t="s">
        <v>740</v>
      </c>
      <c r="D242" s="562" t="s">
        <v>642</v>
      </c>
      <c r="E242" s="563" t="s">
        <v>613</v>
      </c>
      <c r="F242" s="516" t="s">
        <v>0</v>
      </c>
      <c r="G242" s="564">
        <f t="shared" si="0"/>
        <v>5102.04</v>
      </c>
      <c r="H242" s="564">
        <f t="shared" si="0"/>
        <v>5102.04</v>
      </c>
      <c r="I242" s="572">
        <v>999.99984000000006</v>
      </c>
    </row>
    <row r="243" spans="1:9" s="577" customFormat="1" ht="14.25" customHeight="1" x14ac:dyDescent="0.3">
      <c r="A243" s="516">
        <v>235</v>
      </c>
      <c r="B243" s="517" t="s">
        <v>767</v>
      </c>
      <c r="C243" s="522" t="s">
        <v>768</v>
      </c>
      <c r="D243" s="518" t="s">
        <v>639</v>
      </c>
      <c r="E243" s="519" t="s">
        <v>629</v>
      </c>
      <c r="F243" s="516" t="s">
        <v>0</v>
      </c>
      <c r="G243" s="564">
        <v>3750</v>
      </c>
      <c r="H243" s="564">
        <v>3750</v>
      </c>
      <c r="I243" s="572">
        <v>750</v>
      </c>
    </row>
    <row r="244" spans="1:9" s="577" customFormat="1" ht="14.25" customHeight="1" x14ac:dyDescent="0.3">
      <c r="A244" s="516">
        <v>236</v>
      </c>
      <c r="B244" s="571" t="s">
        <v>784</v>
      </c>
      <c r="C244" s="522" t="s">
        <v>785</v>
      </c>
      <c r="D244" s="518" t="s">
        <v>732</v>
      </c>
      <c r="E244" s="571" t="s">
        <v>735</v>
      </c>
      <c r="F244" s="516" t="s">
        <v>0</v>
      </c>
      <c r="G244" s="564">
        <v>1375</v>
      </c>
      <c r="H244" s="564">
        <v>1375</v>
      </c>
      <c r="I244" s="572">
        <v>269.5</v>
      </c>
    </row>
    <row r="245" spans="1:9" s="577" customFormat="1" ht="14.25" customHeight="1" x14ac:dyDescent="0.3">
      <c r="A245" s="516">
        <v>237</v>
      </c>
      <c r="B245" s="565" t="s">
        <v>739</v>
      </c>
      <c r="C245" s="522" t="s">
        <v>740</v>
      </c>
      <c r="D245" s="562" t="s">
        <v>642</v>
      </c>
      <c r="E245" s="563" t="s">
        <v>613</v>
      </c>
      <c r="F245" s="516" t="s">
        <v>314</v>
      </c>
      <c r="G245" s="564">
        <f>2500</f>
        <v>2500</v>
      </c>
      <c r="H245" s="564">
        <f>2500</f>
        <v>2500</v>
      </c>
      <c r="I245" s="572">
        <v>490</v>
      </c>
    </row>
    <row r="246" spans="1:9" s="577" customFormat="1" ht="14.25" customHeight="1" x14ac:dyDescent="0.3">
      <c r="A246" s="516">
        <v>238</v>
      </c>
      <c r="B246" s="565" t="s">
        <v>741</v>
      </c>
      <c r="C246" s="522" t="s">
        <v>742</v>
      </c>
      <c r="D246" s="562" t="s">
        <v>630</v>
      </c>
      <c r="E246" s="563" t="s">
        <v>615</v>
      </c>
      <c r="F246" s="516" t="s">
        <v>314</v>
      </c>
      <c r="G246" s="564">
        <f>1750</f>
        <v>1750</v>
      </c>
      <c r="H246" s="564">
        <f>1750</f>
        <v>1750</v>
      </c>
      <c r="I246" s="572">
        <v>343</v>
      </c>
    </row>
    <row r="247" spans="1:9" s="577" customFormat="1" ht="14.25" customHeight="1" x14ac:dyDescent="0.3">
      <c r="A247" s="516">
        <v>239</v>
      </c>
      <c r="B247" s="517" t="s">
        <v>743</v>
      </c>
      <c r="C247" s="522" t="s">
        <v>744</v>
      </c>
      <c r="D247" s="567" t="s">
        <v>632</v>
      </c>
      <c r="E247" s="519" t="s">
        <v>619</v>
      </c>
      <c r="F247" s="516" t="s">
        <v>314</v>
      </c>
      <c r="G247" s="564">
        <f t="shared" ref="G247:H249" si="1">1625+250</f>
        <v>1875</v>
      </c>
      <c r="H247" s="564">
        <f t="shared" si="1"/>
        <v>1875</v>
      </c>
      <c r="I247" s="572">
        <v>375</v>
      </c>
    </row>
    <row r="248" spans="1:9" s="577" customFormat="1" ht="14.25" customHeight="1" x14ac:dyDescent="0.3">
      <c r="A248" s="516">
        <v>240</v>
      </c>
      <c r="B248" s="517" t="s">
        <v>743</v>
      </c>
      <c r="C248" s="522" t="s">
        <v>744</v>
      </c>
      <c r="D248" s="567" t="s">
        <v>632</v>
      </c>
      <c r="E248" s="519" t="s">
        <v>619</v>
      </c>
      <c r="F248" s="516" t="s">
        <v>314</v>
      </c>
      <c r="G248" s="564">
        <f t="shared" si="1"/>
        <v>1875</v>
      </c>
      <c r="H248" s="564">
        <f t="shared" si="1"/>
        <v>1875</v>
      </c>
      <c r="I248" s="572">
        <v>375</v>
      </c>
    </row>
    <row r="249" spans="1:9" s="577" customFormat="1" ht="14.25" customHeight="1" x14ac:dyDescent="0.3">
      <c r="A249" s="516">
        <v>241</v>
      </c>
      <c r="B249" s="517" t="s">
        <v>743</v>
      </c>
      <c r="C249" s="522" t="s">
        <v>744</v>
      </c>
      <c r="D249" s="567" t="s">
        <v>632</v>
      </c>
      <c r="E249" s="519" t="s">
        <v>619</v>
      </c>
      <c r="F249" s="516" t="s">
        <v>314</v>
      </c>
      <c r="G249" s="564">
        <f t="shared" si="1"/>
        <v>1875</v>
      </c>
      <c r="H249" s="564">
        <f t="shared" si="1"/>
        <v>1875</v>
      </c>
      <c r="I249" s="572">
        <v>375</v>
      </c>
    </row>
    <row r="250" spans="1:9" s="577" customFormat="1" ht="14.25" customHeight="1" x14ac:dyDescent="0.3">
      <c r="A250" s="516">
        <v>242</v>
      </c>
      <c r="B250" s="517" t="s">
        <v>745</v>
      </c>
      <c r="C250" s="522" t="s">
        <v>746</v>
      </c>
      <c r="D250" s="566" t="s">
        <v>572</v>
      </c>
      <c r="E250" s="519" t="s">
        <v>618</v>
      </c>
      <c r="F250" s="516" t="s">
        <v>314</v>
      </c>
      <c r="G250" s="564">
        <f>1250</f>
        <v>1250</v>
      </c>
      <c r="H250" s="564">
        <f>1250</f>
        <v>1250</v>
      </c>
      <c r="I250" s="572">
        <v>245</v>
      </c>
    </row>
    <row r="251" spans="1:9" s="577" customFormat="1" ht="14.25" customHeight="1" x14ac:dyDescent="0.3">
      <c r="A251" s="516">
        <v>243</v>
      </c>
      <c r="B251" s="517" t="s">
        <v>747</v>
      </c>
      <c r="C251" s="522" t="s">
        <v>748</v>
      </c>
      <c r="D251" s="518" t="s">
        <v>631</v>
      </c>
      <c r="E251" s="519" t="s">
        <v>617</v>
      </c>
      <c r="F251" s="516" t="s">
        <v>314</v>
      </c>
      <c r="G251" s="564">
        <v>1625</v>
      </c>
      <c r="H251" s="564">
        <v>1625</v>
      </c>
      <c r="I251" s="572">
        <v>325</v>
      </c>
    </row>
    <row r="252" spans="1:9" s="577" customFormat="1" ht="14.25" customHeight="1" x14ac:dyDescent="0.3">
      <c r="A252" s="516">
        <v>244</v>
      </c>
      <c r="B252" s="517" t="s">
        <v>749</v>
      </c>
      <c r="C252" s="522" t="s">
        <v>750</v>
      </c>
      <c r="D252" s="518" t="s">
        <v>543</v>
      </c>
      <c r="E252" s="519" t="s">
        <v>616</v>
      </c>
      <c r="F252" s="516" t="s">
        <v>314</v>
      </c>
      <c r="G252" s="564">
        <v>1250</v>
      </c>
      <c r="H252" s="564">
        <v>1250</v>
      </c>
      <c r="I252" s="572">
        <v>245</v>
      </c>
    </row>
    <row r="253" spans="1:9" s="577" customFormat="1" ht="14.25" customHeight="1" x14ac:dyDescent="0.3">
      <c r="A253" s="516">
        <v>245</v>
      </c>
      <c r="B253" s="517" t="s">
        <v>751</v>
      </c>
      <c r="C253" s="522" t="s">
        <v>752</v>
      </c>
      <c r="D253" s="562" t="s">
        <v>633</v>
      </c>
      <c r="E253" s="519" t="s">
        <v>620</v>
      </c>
      <c r="F253" s="516" t="s">
        <v>314</v>
      </c>
      <c r="G253" s="564">
        <v>2500</v>
      </c>
      <c r="H253" s="564">
        <v>2500</v>
      </c>
      <c r="I253" s="572">
        <v>490</v>
      </c>
    </row>
    <row r="254" spans="1:9" s="577" customFormat="1" ht="14.25" customHeight="1" x14ac:dyDescent="0.3">
      <c r="A254" s="516">
        <v>246</v>
      </c>
      <c r="B254" s="517" t="s">
        <v>753</v>
      </c>
      <c r="C254" s="522" t="s">
        <v>786</v>
      </c>
      <c r="D254" s="562" t="s">
        <v>736</v>
      </c>
      <c r="E254" s="519" t="s">
        <v>620</v>
      </c>
      <c r="F254" s="516" t="s">
        <v>314</v>
      </c>
      <c r="G254" s="564">
        <v>2500</v>
      </c>
      <c r="H254" s="564">
        <v>2500</v>
      </c>
      <c r="I254" s="572">
        <v>490</v>
      </c>
    </row>
    <row r="255" spans="1:9" s="577" customFormat="1" ht="14.25" customHeight="1" x14ac:dyDescent="0.3">
      <c r="A255" s="516">
        <v>247</v>
      </c>
      <c r="B255" s="517" t="s">
        <v>789</v>
      </c>
      <c r="C255" s="522" t="s">
        <v>790</v>
      </c>
      <c r="D255" s="562" t="s">
        <v>737</v>
      </c>
      <c r="E255" s="519" t="s">
        <v>738</v>
      </c>
      <c r="F255" s="516" t="s">
        <v>314</v>
      </c>
      <c r="G255" s="564">
        <v>625</v>
      </c>
      <c r="H255" s="564">
        <v>625</v>
      </c>
      <c r="I255" s="572">
        <v>122.5</v>
      </c>
    </row>
    <row r="256" spans="1:9" s="577" customFormat="1" ht="14.25" customHeight="1" x14ac:dyDescent="0.3">
      <c r="A256" s="516">
        <v>248</v>
      </c>
      <c r="B256" s="517" t="s">
        <v>787</v>
      </c>
      <c r="C256" s="522" t="s">
        <v>788</v>
      </c>
      <c r="D256" s="518" t="s">
        <v>634</v>
      </c>
      <c r="E256" s="519" t="s">
        <v>621</v>
      </c>
      <c r="F256" s="516" t="s">
        <v>314</v>
      </c>
      <c r="G256" s="564">
        <f>1625+250</f>
        <v>1875</v>
      </c>
      <c r="H256" s="564">
        <f>1625+250</f>
        <v>1875</v>
      </c>
      <c r="I256" s="572">
        <v>367.5</v>
      </c>
    </row>
    <row r="257" spans="1:9" s="577" customFormat="1" ht="14.25" customHeight="1" x14ac:dyDescent="0.3">
      <c r="A257" s="516">
        <v>249</v>
      </c>
      <c r="B257" s="517" t="s">
        <v>546</v>
      </c>
      <c r="C257" s="522" t="s">
        <v>757</v>
      </c>
      <c r="D257" s="568">
        <v>62001027281</v>
      </c>
      <c r="E257" s="519" t="s">
        <v>622</v>
      </c>
      <c r="F257" s="516" t="s">
        <v>314</v>
      </c>
      <c r="G257" s="564">
        <v>1375</v>
      </c>
      <c r="H257" s="564">
        <v>1375</v>
      </c>
      <c r="I257" s="572">
        <v>269.5</v>
      </c>
    </row>
    <row r="258" spans="1:9" s="577" customFormat="1" ht="14.25" customHeight="1" x14ac:dyDescent="0.3">
      <c r="A258" s="516">
        <v>250</v>
      </c>
      <c r="B258" s="517" t="s">
        <v>758</v>
      </c>
      <c r="C258" s="522" t="s">
        <v>759</v>
      </c>
      <c r="D258" s="570" t="s">
        <v>544</v>
      </c>
      <c r="E258" s="519" t="s">
        <v>623</v>
      </c>
      <c r="F258" s="516" t="s">
        <v>314</v>
      </c>
      <c r="G258" s="564">
        <v>2250</v>
      </c>
      <c r="H258" s="564">
        <v>2250</v>
      </c>
      <c r="I258" s="572">
        <v>450</v>
      </c>
    </row>
    <row r="259" spans="1:9" s="577" customFormat="1" ht="14.25" customHeight="1" x14ac:dyDescent="0.3">
      <c r="A259" s="516">
        <v>251</v>
      </c>
      <c r="B259" s="517" t="s">
        <v>753</v>
      </c>
      <c r="C259" s="522" t="s">
        <v>760</v>
      </c>
      <c r="D259" s="570">
        <v>43001000829</v>
      </c>
      <c r="E259" s="519" t="s">
        <v>624</v>
      </c>
      <c r="F259" s="516" t="s">
        <v>314</v>
      </c>
      <c r="G259" s="564">
        <f>375+382.65</f>
        <v>757.65</v>
      </c>
      <c r="H259" s="564">
        <f>375+382.65</f>
        <v>757.65</v>
      </c>
      <c r="I259" s="572">
        <v>148.49940000000001</v>
      </c>
    </row>
    <row r="260" spans="1:9" s="577" customFormat="1" ht="14.25" customHeight="1" x14ac:dyDescent="0.3">
      <c r="A260" s="516">
        <v>252</v>
      </c>
      <c r="B260" s="627" t="s">
        <v>761</v>
      </c>
      <c r="C260" s="522" t="s">
        <v>762</v>
      </c>
      <c r="D260" s="562" t="s">
        <v>635</v>
      </c>
      <c r="E260" s="519" t="s">
        <v>625</v>
      </c>
      <c r="F260" s="516" t="s">
        <v>314</v>
      </c>
      <c r="G260" s="564">
        <v>775</v>
      </c>
      <c r="H260" s="564">
        <v>775</v>
      </c>
      <c r="I260" s="572">
        <v>151.9</v>
      </c>
    </row>
    <row r="261" spans="1:9" s="577" customFormat="1" ht="14.25" customHeight="1" x14ac:dyDescent="0.3">
      <c r="A261" s="516">
        <v>253</v>
      </c>
      <c r="B261" s="627" t="s">
        <v>751</v>
      </c>
      <c r="C261" s="522" t="s">
        <v>763</v>
      </c>
      <c r="D261" s="568" t="s">
        <v>636</v>
      </c>
      <c r="E261" s="519" t="s">
        <v>626</v>
      </c>
      <c r="F261" s="516" t="s">
        <v>314</v>
      </c>
      <c r="G261" s="564">
        <v>1625</v>
      </c>
      <c r="H261" s="564">
        <v>1625</v>
      </c>
      <c r="I261" s="572">
        <v>318.5</v>
      </c>
    </row>
    <row r="262" spans="1:9" s="577" customFormat="1" ht="14.25" customHeight="1" x14ac:dyDescent="0.3">
      <c r="A262" s="516">
        <v>254</v>
      </c>
      <c r="B262" s="517" t="s">
        <v>739</v>
      </c>
      <c r="C262" s="522" t="s">
        <v>764</v>
      </c>
      <c r="D262" s="569" t="s">
        <v>637</v>
      </c>
      <c r="E262" s="519" t="s">
        <v>627</v>
      </c>
      <c r="F262" s="516" t="s">
        <v>314</v>
      </c>
      <c r="G262" s="564">
        <v>500</v>
      </c>
      <c r="H262" s="564">
        <v>500</v>
      </c>
      <c r="I262" s="572">
        <v>100</v>
      </c>
    </row>
    <row r="263" spans="1:9" s="577" customFormat="1" ht="14.25" customHeight="1" x14ac:dyDescent="0.3">
      <c r="A263" s="516">
        <v>255</v>
      </c>
      <c r="B263" s="517" t="s">
        <v>765</v>
      </c>
      <c r="C263" s="522" t="s">
        <v>766</v>
      </c>
      <c r="D263" s="518" t="s">
        <v>638</v>
      </c>
      <c r="E263" s="519" t="s">
        <v>628</v>
      </c>
      <c r="F263" s="516" t="s">
        <v>314</v>
      </c>
      <c r="G263" s="564">
        <v>1500</v>
      </c>
      <c r="H263" s="564">
        <v>1500</v>
      </c>
      <c r="I263" s="572">
        <v>294</v>
      </c>
    </row>
    <row r="264" spans="1:9" s="577" customFormat="1" ht="14.25" customHeight="1" x14ac:dyDescent="0.3">
      <c r="A264" s="516">
        <v>256</v>
      </c>
      <c r="B264" s="517" t="s">
        <v>767</v>
      </c>
      <c r="C264" s="522" t="s">
        <v>768</v>
      </c>
      <c r="D264" s="518" t="s">
        <v>639</v>
      </c>
      <c r="E264" s="519" t="s">
        <v>629</v>
      </c>
      <c r="F264" s="516" t="s">
        <v>314</v>
      </c>
      <c r="G264" s="564">
        <v>1000</v>
      </c>
      <c r="H264" s="564">
        <v>1000</v>
      </c>
      <c r="I264" s="572">
        <v>200</v>
      </c>
    </row>
    <row r="265" spans="1:9" s="577" customFormat="1" ht="14.25" customHeight="1" x14ac:dyDescent="0.3">
      <c r="A265" s="516">
        <v>257</v>
      </c>
      <c r="B265" s="517" t="s">
        <v>769</v>
      </c>
      <c r="C265" s="522" t="s">
        <v>770</v>
      </c>
      <c r="D265" s="573" t="s">
        <v>581</v>
      </c>
      <c r="E265" s="519" t="s">
        <v>640</v>
      </c>
      <c r="F265" s="516" t="s">
        <v>314</v>
      </c>
      <c r="G265" s="564">
        <v>1250</v>
      </c>
      <c r="H265" s="564">
        <v>1250</v>
      </c>
      <c r="I265" s="572">
        <v>245</v>
      </c>
    </row>
    <row r="266" spans="1:9" s="577" customFormat="1" ht="14.25" customHeight="1" x14ac:dyDescent="0.3">
      <c r="A266" s="516">
        <v>258</v>
      </c>
      <c r="B266" s="626" t="s">
        <v>773</v>
      </c>
      <c r="C266" s="522" t="s">
        <v>774</v>
      </c>
      <c r="D266" s="518" t="s">
        <v>725</v>
      </c>
      <c r="E266" s="571" t="s">
        <v>614</v>
      </c>
      <c r="F266" s="516" t="s">
        <v>314</v>
      </c>
      <c r="G266" s="564">
        <v>2710</v>
      </c>
      <c r="H266" s="564">
        <v>2710</v>
      </c>
      <c r="I266" s="572">
        <v>542</v>
      </c>
    </row>
    <row r="267" spans="1:9" s="577" customFormat="1" ht="14.25" customHeight="1" x14ac:dyDescent="0.3">
      <c r="A267" s="516">
        <v>259</v>
      </c>
      <c r="B267" s="571" t="s">
        <v>775</v>
      </c>
      <c r="C267" s="522" t="s">
        <v>776</v>
      </c>
      <c r="D267" s="518" t="s">
        <v>726</v>
      </c>
      <c r="E267" s="571" t="s">
        <v>733</v>
      </c>
      <c r="F267" s="516" t="s">
        <v>314</v>
      </c>
      <c r="G267" s="564">
        <v>2500</v>
      </c>
      <c r="H267" s="564">
        <v>2500</v>
      </c>
      <c r="I267" s="572">
        <v>490</v>
      </c>
    </row>
    <row r="268" spans="1:9" s="577" customFormat="1" ht="14.25" customHeight="1" x14ac:dyDescent="0.3">
      <c r="A268" s="516">
        <v>260</v>
      </c>
      <c r="B268" s="571" t="s">
        <v>777</v>
      </c>
      <c r="C268" s="522" t="s">
        <v>770</v>
      </c>
      <c r="D268" s="518" t="s">
        <v>727</v>
      </c>
      <c r="E268" s="571" t="s">
        <v>733</v>
      </c>
      <c r="F268" s="516" t="s">
        <v>314</v>
      </c>
      <c r="G268" s="564">
        <v>2500</v>
      </c>
      <c r="H268" s="564">
        <v>2500</v>
      </c>
      <c r="I268" s="572">
        <v>490</v>
      </c>
    </row>
    <row r="269" spans="1:9" s="577" customFormat="1" ht="14.25" customHeight="1" x14ac:dyDescent="0.3">
      <c r="A269" s="516">
        <v>261</v>
      </c>
      <c r="B269" s="571" t="s">
        <v>755</v>
      </c>
      <c r="C269" s="522" t="s">
        <v>780</v>
      </c>
      <c r="D269" s="518" t="s">
        <v>729</v>
      </c>
      <c r="E269" s="571" t="s">
        <v>733</v>
      </c>
      <c r="F269" s="516" t="s">
        <v>314</v>
      </c>
      <c r="G269" s="564">
        <v>2500</v>
      </c>
      <c r="H269" s="564">
        <v>2500</v>
      </c>
      <c r="I269" s="572">
        <v>490</v>
      </c>
    </row>
    <row r="270" spans="1:9" s="577" customFormat="1" ht="14.25" customHeight="1" x14ac:dyDescent="0.3">
      <c r="A270" s="516">
        <v>262</v>
      </c>
      <c r="B270" s="571" t="s">
        <v>546</v>
      </c>
      <c r="C270" s="522" t="s">
        <v>783</v>
      </c>
      <c r="D270" s="518" t="s">
        <v>731</v>
      </c>
      <c r="E270" s="571" t="s">
        <v>733</v>
      </c>
      <c r="F270" s="516" t="s">
        <v>314</v>
      </c>
      <c r="G270" s="564">
        <v>2500</v>
      </c>
      <c r="H270" s="564">
        <v>2500</v>
      </c>
      <c r="I270" s="572">
        <v>490</v>
      </c>
    </row>
    <row r="271" spans="1:9" s="577" customFormat="1" ht="14.25" customHeight="1" x14ac:dyDescent="0.3">
      <c r="A271" s="516">
        <v>263</v>
      </c>
      <c r="B271" s="571" t="s">
        <v>784</v>
      </c>
      <c r="C271" s="522" t="s">
        <v>785</v>
      </c>
      <c r="D271" s="518" t="s">
        <v>732</v>
      </c>
      <c r="E271" s="571" t="s">
        <v>735</v>
      </c>
      <c r="F271" s="516" t="s">
        <v>314</v>
      </c>
      <c r="G271" s="564">
        <v>1375</v>
      </c>
      <c r="H271" s="564">
        <v>1375</v>
      </c>
      <c r="I271" s="572">
        <v>269.5</v>
      </c>
    </row>
    <row r="272" spans="1:9" s="577" customFormat="1" ht="14.25" customHeight="1" x14ac:dyDescent="0.3">
      <c r="A272" s="516">
        <v>264</v>
      </c>
      <c r="B272" s="517" t="s">
        <v>789</v>
      </c>
      <c r="C272" s="522" t="s">
        <v>790</v>
      </c>
      <c r="D272" s="562" t="s">
        <v>737</v>
      </c>
      <c r="E272" s="519" t="s">
        <v>738</v>
      </c>
      <c r="F272" s="516" t="s">
        <v>0</v>
      </c>
      <c r="G272" s="564">
        <v>487.5</v>
      </c>
      <c r="H272" s="564">
        <v>487.5</v>
      </c>
      <c r="I272" s="572">
        <v>95.550000000000011</v>
      </c>
    </row>
    <row r="273" spans="1:9" s="577" customFormat="1" ht="14.25" customHeight="1" x14ac:dyDescent="0.3">
      <c r="A273" s="516">
        <v>265</v>
      </c>
      <c r="B273" s="565" t="s">
        <v>741</v>
      </c>
      <c r="C273" s="522" t="s">
        <v>742</v>
      </c>
      <c r="D273" s="562" t="s">
        <v>630</v>
      </c>
      <c r="E273" s="563" t="s">
        <v>615</v>
      </c>
      <c r="F273" s="516" t="s">
        <v>0</v>
      </c>
      <c r="G273" s="564">
        <v>3188.78</v>
      </c>
      <c r="H273" s="564">
        <v>3188.78</v>
      </c>
      <c r="I273" s="572">
        <v>625.00088000000005</v>
      </c>
    </row>
    <row r="274" spans="1:9" s="577" customFormat="1" ht="14.25" customHeight="1" x14ac:dyDescent="0.3">
      <c r="A274" s="516">
        <v>266</v>
      </c>
      <c r="B274" s="565" t="s">
        <v>741</v>
      </c>
      <c r="C274" s="522" t="s">
        <v>742</v>
      </c>
      <c r="D274" s="562" t="s">
        <v>630</v>
      </c>
      <c r="E274" s="563" t="s">
        <v>615</v>
      </c>
      <c r="F274" s="516" t="s">
        <v>0</v>
      </c>
      <c r="G274" s="564">
        <v>2551.02</v>
      </c>
      <c r="H274" s="564">
        <v>2551.02</v>
      </c>
      <c r="I274" s="572">
        <v>499.99992000000003</v>
      </c>
    </row>
    <row r="275" spans="1:9" s="577" customFormat="1" ht="14.25" customHeight="1" x14ac:dyDescent="0.3">
      <c r="A275" s="516">
        <v>267</v>
      </c>
      <c r="B275" s="517" t="s">
        <v>789</v>
      </c>
      <c r="C275" s="522" t="s">
        <v>790</v>
      </c>
      <c r="D275" s="562" t="s">
        <v>737</v>
      </c>
      <c r="E275" s="519" t="s">
        <v>738</v>
      </c>
      <c r="F275" s="516" t="s">
        <v>0</v>
      </c>
      <c r="G275" s="564">
        <v>352.5</v>
      </c>
      <c r="H275" s="564">
        <v>352.5</v>
      </c>
      <c r="I275" s="572">
        <v>69.09</v>
      </c>
    </row>
    <row r="276" spans="1:9" s="577" customFormat="1" ht="14.25" customHeight="1" x14ac:dyDescent="0.3">
      <c r="A276" s="516">
        <v>268</v>
      </c>
      <c r="B276" s="571" t="s">
        <v>777</v>
      </c>
      <c r="C276" s="522" t="s">
        <v>770</v>
      </c>
      <c r="D276" s="518" t="s">
        <v>727</v>
      </c>
      <c r="E276" s="571" t="s">
        <v>733</v>
      </c>
      <c r="F276" s="516" t="s">
        <v>0</v>
      </c>
      <c r="G276" s="564">
        <v>1250</v>
      </c>
      <c r="H276" s="564">
        <v>1250</v>
      </c>
      <c r="I276" s="572">
        <v>245</v>
      </c>
    </row>
    <row r="277" spans="1:9" s="577" customFormat="1" ht="14.25" customHeight="1" x14ac:dyDescent="0.3">
      <c r="A277" s="516">
        <v>269</v>
      </c>
      <c r="B277" s="565" t="s">
        <v>739</v>
      </c>
      <c r="C277" s="522" t="s">
        <v>740</v>
      </c>
      <c r="D277" s="562" t="s">
        <v>642</v>
      </c>
      <c r="E277" s="563" t="s">
        <v>613</v>
      </c>
      <c r="F277" s="516" t="s">
        <v>314</v>
      </c>
      <c r="G277" s="564">
        <f>2500</f>
        <v>2500</v>
      </c>
      <c r="H277" s="564">
        <f>2500</f>
        <v>2500</v>
      </c>
      <c r="I277" s="572">
        <v>490</v>
      </c>
    </row>
    <row r="278" spans="1:9" s="577" customFormat="1" ht="14.25" customHeight="1" x14ac:dyDescent="0.3">
      <c r="A278" s="516">
        <v>270</v>
      </c>
      <c r="B278" s="565" t="s">
        <v>741</v>
      </c>
      <c r="C278" s="522" t="s">
        <v>742</v>
      </c>
      <c r="D278" s="562" t="s">
        <v>630</v>
      </c>
      <c r="E278" s="563" t="s">
        <v>615</v>
      </c>
      <c r="F278" s="516" t="s">
        <v>314</v>
      </c>
      <c r="G278" s="564">
        <f>1750</f>
        <v>1750</v>
      </c>
      <c r="H278" s="564">
        <f>1750</f>
        <v>1750</v>
      </c>
      <c r="I278" s="572">
        <v>343</v>
      </c>
    </row>
    <row r="279" spans="1:9" s="577" customFormat="1" ht="14.25" customHeight="1" x14ac:dyDescent="0.3">
      <c r="A279" s="516">
        <v>271</v>
      </c>
      <c r="B279" s="517" t="s">
        <v>745</v>
      </c>
      <c r="C279" s="522" t="s">
        <v>746</v>
      </c>
      <c r="D279" s="566" t="s">
        <v>572</v>
      </c>
      <c r="E279" s="519" t="s">
        <v>618</v>
      </c>
      <c r="F279" s="516" t="s">
        <v>314</v>
      </c>
      <c r="G279" s="564">
        <f>1250</f>
        <v>1250</v>
      </c>
      <c r="H279" s="564">
        <f>1250</f>
        <v>1250</v>
      </c>
      <c r="I279" s="572">
        <v>245</v>
      </c>
    </row>
    <row r="280" spans="1:9" s="577" customFormat="1" ht="14.25" customHeight="1" x14ac:dyDescent="0.3">
      <c r="A280" s="516">
        <v>272</v>
      </c>
      <c r="B280" s="517" t="s">
        <v>747</v>
      </c>
      <c r="C280" s="522" t="s">
        <v>748</v>
      </c>
      <c r="D280" s="518" t="s">
        <v>631</v>
      </c>
      <c r="E280" s="519" t="s">
        <v>617</v>
      </c>
      <c r="F280" s="516" t="s">
        <v>314</v>
      </c>
      <c r="G280" s="564">
        <v>1625</v>
      </c>
      <c r="H280" s="564">
        <v>1625</v>
      </c>
      <c r="I280" s="572">
        <v>325</v>
      </c>
    </row>
    <row r="281" spans="1:9" s="577" customFormat="1" ht="14.25" customHeight="1" x14ac:dyDescent="0.3">
      <c r="A281" s="516">
        <v>273</v>
      </c>
      <c r="B281" s="517" t="s">
        <v>749</v>
      </c>
      <c r="C281" s="522" t="s">
        <v>750</v>
      </c>
      <c r="D281" s="518" t="s">
        <v>543</v>
      </c>
      <c r="E281" s="519" t="s">
        <v>616</v>
      </c>
      <c r="F281" s="516" t="s">
        <v>314</v>
      </c>
      <c r="G281" s="564">
        <v>1250</v>
      </c>
      <c r="H281" s="564">
        <v>1250</v>
      </c>
      <c r="I281" s="572">
        <v>245</v>
      </c>
    </row>
    <row r="282" spans="1:9" s="577" customFormat="1" ht="14.25" customHeight="1" x14ac:dyDescent="0.3">
      <c r="A282" s="516">
        <v>274</v>
      </c>
      <c r="B282" s="517" t="s">
        <v>751</v>
      </c>
      <c r="C282" s="522" t="s">
        <v>752</v>
      </c>
      <c r="D282" s="562" t="s">
        <v>633</v>
      </c>
      <c r="E282" s="519" t="s">
        <v>620</v>
      </c>
      <c r="F282" s="516" t="s">
        <v>314</v>
      </c>
      <c r="G282" s="564">
        <v>2500</v>
      </c>
      <c r="H282" s="564">
        <v>2500</v>
      </c>
      <c r="I282" s="572">
        <v>490</v>
      </c>
    </row>
    <row r="283" spans="1:9" s="577" customFormat="1" ht="14.25" customHeight="1" x14ac:dyDescent="0.3">
      <c r="A283" s="516">
        <v>275</v>
      </c>
      <c r="B283" s="517" t="s">
        <v>753</v>
      </c>
      <c r="C283" s="522" t="s">
        <v>786</v>
      </c>
      <c r="D283" s="562" t="s">
        <v>736</v>
      </c>
      <c r="E283" s="519" t="s">
        <v>620</v>
      </c>
      <c r="F283" s="516" t="s">
        <v>314</v>
      </c>
      <c r="G283" s="564">
        <v>3125</v>
      </c>
      <c r="H283" s="564">
        <v>3125</v>
      </c>
      <c r="I283" s="572">
        <v>612.5</v>
      </c>
    </row>
    <row r="284" spans="1:9" s="577" customFormat="1" ht="14.25" customHeight="1" x14ac:dyDescent="0.3">
      <c r="A284" s="516">
        <v>276</v>
      </c>
      <c r="B284" s="517" t="s">
        <v>789</v>
      </c>
      <c r="C284" s="522" t="s">
        <v>790</v>
      </c>
      <c r="D284" s="562" t="s">
        <v>737</v>
      </c>
      <c r="E284" s="519" t="s">
        <v>738</v>
      </c>
      <c r="F284" s="516" t="s">
        <v>314</v>
      </c>
      <c r="G284" s="564">
        <v>625</v>
      </c>
      <c r="H284" s="564">
        <v>625</v>
      </c>
      <c r="I284" s="572">
        <v>122.5</v>
      </c>
    </row>
    <row r="285" spans="1:9" s="577" customFormat="1" ht="14.25" customHeight="1" x14ac:dyDescent="0.3">
      <c r="A285" s="516">
        <v>277</v>
      </c>
      <c r="B285" s="517" t="s">
        <v>789</v>
      </c>
      <c r="C285" s="522" t="s">
        <v>790</v>
      </c>
      <c r="D285" s="562" t="s">
        <v>737</v>
      </c>
      <c r="E285" s="519" t="s">
        <v>738</v>
      </c>
      <c r="F285" s="516" t="s">
        <v>314</v>
      </c>
      <c r="G285" s="564">
        <v>625</v>
      </c>
      <c r="H285" s="564">
        <v>625</v>
      </c>
      <c r="I285" s="572">
        <v>122.5</v>
      </c>
    </row>
    <row r="286" spans="1:9" s="577" customFormat="1" ht="14.25" customHeight="1" x14ac:dyDescent="0.3">
      <c r="A286" s="516">
        <v>278</v>
      </c>
      <c r="B286" s="517" t="s">
        <v>787</v>
      </c>
      <c r="C286" s="522" t="s">
        <v>788</v>
      </c>
      <c r="D286" s="518" t="s">
        <v>634</v>
      </c>
      <c r="E286" s="519" t="s">
        <v>621</v>
      </c>
      <c r="F286" s="516" t="s">
        <v>314</v>
      </c>
      <c r="G286" s="564">
        <f>1625+250</f>
        <v>1875</v>
      </c>
      <c r="H286" s="564">
        <f>1625+250</f>
        <v>1875</v>
      </c>
      <c r="I286" s="572">
        <v>367.5</v>
      </c>
    </row>
    <row r="287" spans="1:9" s="577" customFormat="1" ht="14.25" customHeight="1" x14ac:dyDescent="0.3">
      <c r="A287" s="516">
        <v>279</v>
      </c>
      <c r="B287" s="517" t="s">
        <v>546</v>
      </c>
      <c r="C287" s="522" t="s">
        <v>757</v>
      </c>
      <c r="D287" s="568">
        <v>62001027281</v>
      </c>
      <c r="E287" s="519" t="s">
        <v>622</v>
      </c>
      <c r="F287" s="516" t="s">
        <v>314</v>
      </c>
      <c r="G287" s="564">
        <v>1375</v>
      </c>
      <c r="H287" s="564">
        <v>1375</v>
      </c>
      <c r="I287" s="572">
        <v>269.5</v>
      </c>
    </row>
    <row r="288" spans="1:9" s="577" customFormat="1" ht="14.25" customHeight="1" x14ac:dyDescent="0.3">
      <c r="A288" s="516">
        <v>280</v>
      </c>
      <c r="B288" s="517" t="s">
        <v>758</v>
      </c>
      <c r="C288" s="522" t="s">
        <v>759</v>
      </c>
      <c r="D288" s="570" t="s">
        <v>544</v>
      </c>
      <c r="E288" s="519" t="s">
        <v>623</v>
      </c>
      <c r="F288" s="516" t="s">
        <v>314</v>
      </c>
      <c r="G288" s="564">
        <v>2250</v>
      </c>
      <c r="H288" s="564">
        <v>2250</v>
      </c>
      <c r="I288" s="572">
        <v>450</v>
      </c>
    </row>
    <row r="289" spans="1:9" s="577" customFormat="1" ht="14.25" customHeight="1" x14ac:dyDescent="0.3">
      <c r="A289" s="516">
        <v>281</v>
      </c>
      <c r="B289" s="517" t="s">
        <v>753</v>
      </c>
      <c r="C289" s="522" t="s">
        <v>760</v>
      </c>
      <c r="D289" s="570">
        <v>43001000829</v>
      </c>
      <c r="E289" s="519" t="s">
        <v>624</v>
      </c>
      <c r="F289" s="516" t="s">
        <v>314</v>
      </c>
      <c r="G289" s="564">
        <f>375+382.65</f>
        <v>757.65</v>
      </c>
      <c r="H289" s="564">
        <f>375+382.65</f>
        <v>757.65</v>
      </c>
      <c r="I289" s="572">
        <v>148.49940000000001</v>
      </c>
    </row>
    <row r="290" spans="1:9" s="577" customFormat="1" ht="14.25" customHeight="1" x14ac:dyDescent="0.3">
      <c r="A290" s="516">
        <v>282</v>
      </c>
      <c r="B290" s="627" t="s">
        <v>761</v>
      </c>
      <c r="C290" s="522" t="s">
        <v>762</v>
      </c>
      <c r="D290" s="562" t="s">
        <v>635</v>
      </c>
      <c r="E290" s="519" t="s">
        <v>625</v>
      </c>
      <c r="F290" s="516" t="s">
        <v>314</v>
      </c>
      <c r="G290" s="564">
        <v>775</v>
      </c>
      <c r="H290" s="564">
        <v>775</v>
      </c>
      <c r="I290" s="572">
        <v>151.9</v>
      </c>
    </row>
    <row r="291" spans="1:9" s="577" customFormat="1" ht="14.25" customHeight="1" x14ac:dyDescent="0.3">
      <c r="A291" s="516">
        <v>283</v>
      </c>
      <c r="B291" s="627" t="s">
        <v>751</v>
      </c>
      <c r="C291" s="522" t="s">
        <v>763</v>
      </c>
      <c r="D291" s="568" t="s">
        <v>636</v>
      </c>
      <c r="E291" s="519" t="s">
        <v>626</v>
      </c>
      <c r="F291" s="516" t="s">
        <v>314</v>
      </c>
      <c r="G291" s="564">
        <v>1625</v>
      </c>
      <c r="H291" s="564">
        <v>1625</v>
      </c>
      <c r="I291" s="572">
        <v>318.5</v>
      </c>
    </row>
    <row r="292" spans="1:9" s="577" customFormat="1" ht="14.25" customHeight="1" x14ac:dyDescent="0.3">
      <c r="A292" s="516">
        <v>284</v>
      </c>
      <c r="B292" s="517" t="s">
        <v>739</v>
      </c>
      <c r="C292" s="522" t="s">
        <v>764</v>
      </c>
      <c r="D292" s="569" t="s">
        <v>637</v>
      </c>
      <c r="E292" s="519" t="s">
        <v>627</v>
      </c>
      <c r="F292" s="516" t="s">
        <v>314</v>
      </c>
      <c r="G292" s="564">
        <v>500</v>
      </c>
      <c r="H292" s="564">
        <v>500</v>
      </c>
      <c r="I292" s="572">
        <v>100</v>
      </c>
    </row>
    <row r="293" spans="1:9" s="577" customFormat="1" ht="14.25" customHeight="1" x14ac:dyDescent="0.3">
      <c r="A293" s="516">
        <v>285</v>
      </c>
      <c r="B293" s="517" t="s">
        <v>765</v>
      </c>
      <c r="C293" s="522" t="s">
        <v>766</v>
      </c>
      <c r="D293" s="518" t="s">
        <v>638</v>
      </c>
      <c r="E293" s="519" t="s">
        <v>628</v>
      </c>
      <c r="F293" s="516" t="s">
        <v>314</v>
      </c>
      <c r="G293" s="564">
        <v>1500</v>
      </c>
      <c r="H293" s="564">
        <v>1500</v>
      </c>
      <c r="I293" s="572">
        <v>294</v>
      </c>
    </row>
    <row r="294" spans="1:9" s="577" customFormat="1" ht="14.25" customHeight="1" x14ac:dyDescent="0.3">
      <c r="A294" s="516">
        <v>286</v>
      </c>
      <c r="B294" s="517" t="s">
        <v>767</v>
      </c>
      <c r="C294" s="522" t="s">
        <v>768</v>
      </c>
      <c r="D294" s="518" t="s">
        <v>639</v>
      </c>
      <c r="E294" s="519" t="s">
        <v>629</v>
      </c>
      <c r="F294" s="516" t="s">
        <v>314</v>
      </c>
      <c r="G294" s="564">
        <v>1000</v>
      </c>
      <c r="H294" s="564">
        <v>1000</v>
      </c>
      <c r="I294" s="572">
        <v>200</v>
      </c>
    </row>
    <row r="295" spans="1:9" s="577" customFormat="1" ht="14.25" customHeight="1" x14ac:dyDescent="0.3">
      <c r="A295" s="516">
        <v>287</v>
      </c>
      <c r="B295" s="517" t="s">
        <v>769</v>
      </c>
      <c r="C295" s="522" t="s">
        <v>770</v>
      </c>
      <c r="D295" s="573" t="s">
        <v>581</v>
      </c>
      <c r="E295" s="519" t="s">
        <v>640</v>
      </c>
      <c r="F295" s="516" t="s">
        <v>314</v>
      </c>
      <c r="G295" s="564">
        <v>1250</v>
      </c>
      <c r="H295" s="564">
        <v>1250</v>
      </c>
      <c r="I295" s="572">
        <v>245</v>
      </c>
    </row>
    <row r="296" spans="1:9" s="577" customFormat="1" ht="14.25" customHeight="1" x14ac:dyDescent="0.3">
      <c r="A296" s="516">
        <v>288</v>
      </c>
      <c r="B296" s="626" t="s">
        <v>773</v>
      </c>
      <c r="C296" s="522" t="s">
        <v>774</v>
      </c>
      <c r="D296" s="518" t="s">
        <v>725</v>
      </c>
      <c r="E296" s="571" t="s">
        <v>614</v>
      </c>
      <c r="F296" s="516" t="s">
        <v>314</v>
      </c>
      <c r="G296" s="564">
        <v>2710</v>
      </c>
      <c r="H296" s="564">
        <v>2710</v>
      </c>
      <c r="I296" s="572">
        <v>542</v>
      </c>
    </row>
    <row r="297" spans="1:9" s="577" customFormat="1" ht="14.25" customHeight="1" x14ac:dyDescent="0.3">
      <c r="A297" s="516">
        <v>289</v>
      </c>
      <c r="B297" s="571" t="s">
        <v>775</v>
      </c>
      <c r="C297" s="522" t="s">
        <v>776</v>
      </c>
      <c r="D297" s="518" t="s">
        <v>726</v>
      </c>
      <c r="E297" s="571" t="s">
        <v>733</v>
      </c>
      <c r="F297" s="516" t="s">
        <v>314</v>
      </c>
      <c r="G297" s="564">
        <v>2500</v>
      </c>
      <c r="H297" s="564">
        <v>2500</v>
      </c>
      <c r="I297" s="572">
        <v>490</v>
      </c>
    </row>
    <row r="298" spans="1:9" s="577" customFormat="1" ht="14.25" customHeight="1" x14ac:dyDescent="0.3">
      <c r="A298" s="516">
        <v>290</v>
      </c>
      <c r="B298" s="571" t="s">
        <v>777</v>
      </c>
      <c r="C298" s="522" t="s">
        <v>770</v>
      </c>
      <c r="D298" s="518" t="s">
        <v>727</v>
      </c>
      <c r="E298" s="571" t="s">
        <v>733</v>
      </c>
      <c r="F298" s="516" t="s">
        <v>314</v>
      </c>
      <c r="G298" s="564">
        <v>3750</v>
      </c>
      <c r="H298" s="564">
        <v>3750</v>
      </c>
      <c r="I298" s="572">
        <v>735</v>
      </c>
    </row>
    <row r="299" spans="1:9" s="577" customFormat="1" ht="14.25" customHeight="1" x14ac:dyDescent="0.3">
      <c r="A299" s="516">
        <v>291</v>
      </c>
      <c r="B299" s="571" t="s">
        <v>777</v>
      </c>
      <c r="C299" s="522" t="s">
        <v>770</v>
      </c>
      <c r="D299" s="518" t="s">
        <v>727</v>
      </c>
      <c r="E299" s="571" t="s">
        <v>733</v>
      </c>
      <c r="F299" s="516" t="s">
        <v>314</v>
      </c>
      <c r="G299" s="564">
        <v>3750</v>
      </c>
      <c r="H299" s="564">
        <v>3750</v>
      </c>
      <c r="I299" s="572">
        <v>735</v>
      </c>
    </row>
    <row r="300" spans="1:9" s="577" customFormat="1" ht="14.25" customHeight="1" x14ac:dyDescent="0.3">
      <c r="A300" s="516">
        <v>292</v>
      </c>
      <c r="B300" s="571" t="s">
        <v>755</v>
      </c>
      <c r="C300" s="522" t="s">
        <v>780</v>
      </c>
      <c r="D300" s="518" t="s">
        <v>729</v>
      </c>
      <c r="E300" s="571" t="s">
        <v>733</v>
      </c>
      <c r="F300" s="516" t="s">
        <v>314</v>
      </c>
      <c r="G300" s="564">
        <v>2500</v>
      </c>
      <c r="H300" s="564">
        <v>2500</v>
      </c>
      <c r="I300" s="572">
        <v>490</v>
      </c>
    </row>
    <row r="301" spans="1:9" s="577" customFormat="1" ht="14.25" customHeight="1" x14ac:dyDescent="0.3">
      <c r="A301" s="516">
        <v>293</v>
      </c>
      <c r="B301" s="571" t="s">
        <v>546</v>
      </c>
      <c r="C301" s="522" t="s">
        <v>783</v>
      </c>
      <c r="D301" s="518" t="s">
        <v>731</v>
      </c>
      <c r="E301" s="571" t="s">
        <v>733</v>
      </c>
      <c r="F301" s="516" t="s">
        <v>314</v>
      </c>
      <c r="G301" s="564">
        <v>2500</v>
      </c>
      <c r="H301" s="564">
        <v>2500</v>
      </c>
      <c r="I301" s="572">
        <v>490</v>
      </c>
    </row>
    <row r="302" spans="1:9" s="577" customFormat="1" ht="14.25" customHeight="1" x14ac:dyDescent="0.3">
      <c r="A302" s="516">
        <v>294</v>
      </c>
      <c r="B302" s="571" t="s">
        <v>784</v>
      </c>
      <c r="C302" s="522" t="s">
        <v>785</v>
      </c>
      <c r="D302" s="518" t="s">
        <v>732</v>
      </c>
      <c r="E302" s="571" t="s">
        <v>735</v>
      </c>
      <c r="F302" s="516" t="s">
        <v>314</v>
      </c>
      <c r="G302" s="564">
        <v>1031.25</v>
      </c>
      <c r="H302" s="564">
        <v>1031.25</v>
      </c>
      <c r="I302" s="572">
        <v>202.125</v>
      </c>
    </row>
    <row r="303" spans="1:9" s="577" customFormat="1" ht="14.25" customHeight="1" x14ac:dyDescent="0.3">
      <c r="A303" s="516">
        <v>295</v>
      </c>
      <c r="B303" s="565" t="s">
        <v>741</v>
      </c>
      <c r="C303" s="522" t="s">
        <v>742</v>
      </c>
      <c r="D303" s="562" t="s">
        <v>630</v>
      </c>
      <c r="E303" s="563" t="s">
        <v>615</v>
      </c>
      <c r="F303" s="516" t="s">
        <v>0</v>
      </c>
      <c r="G303" s="564">
        <v>3188.78</v>
      </c>
      <c r="H303" s="564">
        <v>3188.78</v>
      </c>
      <c r="I303" s="572">
        <v>625.00088000000005</v>
      </c>
    </row>
    <row r="304" spans="1:9" s="577" customFormat="1" ht="14.25" customHeight="1" x14ac:dyDescent="0.3">
      <c r="A304" s="516">
        <v>296</v>
      </c>
      <c r="B304" s="517" t="s">
        <v>739</v>
      </c>
      <c r="C304" s="522" t="s">
        <v>764</v>
      </c>
      <c r="D304" s="569" t="s">
        <v>637</v>
      </c>
      <c r="E304" s="519" t="s">
        <v>627</v>
      </c>
      <c r="F304" s="516" t="s">
        <v>0</v>
      </c>
      <c r="G304" s="564">
        <v>1250</v>
      </c>
      <c r="H304" s="564">
        <v>1250</v>
      </c>
      <c r="I304" s="572">
        <v>250</v>
      </c>
    </row>
    <row r="305" spans="1:9" s="577" customFormat="1" ht="14.25" customHeight="1" x14ac:dyDescent="0.3">
      <c r="A305" s="516">
        <v>297</v>
      </c>
      <c r="B305" s="565" t="s">
        <v>739</v>
      </c>
      <c r="C305" s="522" t="s">
        <v>740</v>
      </c>
      <c r="D305" s="562" t="s">
        <v>642</v>
      </c>
      <c r="E305" s="563" t="s">
        <v>613</v>
      </c>
      <c r="F305" s="516" t="s">
        <v>314</v>
      </c>
      <c r="G305" s="564">
        <f>2500</f>
        <v>2500</v>
      </c>
      <c r="H305" s="564">
        <f>2500</f>
        <v>2500</v>
      </c>
      <c r="I305" s="572">
        <v>490</v>
      </c>
    </row>
    <row r="306" spans="1:9" s="577" customFormat="1" ht="14.25" customHeight="1" x14ac:dyDescent="0.3">
      <c r="A306" s="516">
        <v>298</v>
      </c>
      <c r="B306" s="565" t="s">
        <v>741</v>
      </c>
      <c r="C306" s="522" t="s">
        <v>742</v>
      </c>
      <c r="D306" s="562" t="s">
        <v>630</v>
      </c>
      <c r="E306" s="563" t="s">
        <v>615</v>
      </c>
      <c r="F306" s="516" t="s">
        <v>314</v>
      </c>
      <c r="G306" s="564">
        <f>1750</f>
        <v>1750</v>
      </c>
      <c r="H306" s="564">
        <f>1750</f>
        <v>1750</v>
      </c>
      <c r="I306" s="572">
        <v>343</v>
      </c>
    </row>
    <row r="307" spans="1:9" s="577" customFormat="1" ht="14.25" customHeight="1" x14ac:dyDescent="0.3">
      <c r="A307" s="516">
        <v>299</v>
      </c>
      <c r="B307" s="517" t="s">
        <v>743</v>
      </c>
      <c r="C307" s="522" t="s">
        <v>744</v>
      </c>
      <c r="D307" s="567" t="s">
        <v>632</v>
      </c>
      <c r="E307" s="519" t="s">
        <v>619</v>
      </c>
      <c r="F307" s="516" t="s">
        <v>314</v>
      </c>
      <c r="G307" s="564">
        <v>937.5</v>
      </c>
      <c r="H307" s="564">
        <v>937.5</v>
      </c>
      <c r="I307" s="572">
        <v>187.5</v>
      </c>
    </row>
    <row r="308" spans="1:9" s="577" customFormat="1" ht="14.25" customHeight="1" x14ac:dyDescent="0.3">
      <c r="A308" s="516">
        <v>300</v>
      </c>
      <c r="B308" s="517" t="s">
        <v>745</v>
      </c>
      <c r="C308" s="522" t="s">
        <v>746</v>
      </c>
      <c r="D308" s="566" t="s">
        <v>572</v>
      </c>
      <c r="E308" s="519" t="s">
        <v>618</v>
      </c>
      <c r="F308" s="516" t="s">
        <v>314</v>
      </c>
      <c r="G308" s="564">
        <f>1250</f>
        <v>1250</v>
      </c>
      <c r="H308" s="564">
        <f>1250</f>
        <v>1250</v>
      </c>
      <c r="I308" s="572">
        <v>245</v>
      </c>
    </row>
    <row r="309" spans="1:9" s="577" customFormat="1" ht="14.25" customHeight="1" x14ac:dyDescent="0.3">
      <c r="A309" s="516">
        <v>301</v>
      </c>
      <c r="B309" s="517" t="s">
        <v>747</v>
      </c>
      <c r="C309" s="522" t="s">
        <v>748</v>
      </c>
      <c r="D309" s="518" t="s">
        <v>631</v>
      </c>
      <c r="E309" s="519" t="s">
        <v>617</v>
      </c>
      <c r="F309" s="516" t="s">
        <v>314</v>
      </c>
      <c r="G309" s="564">
        <v>1625</v>
      </c>
      <c r="H309" s="564">
        <v>1625</v>
      </c>
      <c r="I309" s="572">
        <v>325</v>
      </c>
    </row>
    <row r="310" spans="1:9" s="577" customFormat="1" ht="14.25" customHeight="1" x14ac:dyDescent="0.3">
      <c r="A310" s="516">
        <v>302</v>
      </c>
      <c r="B310" s="517" t="s">
        <v>749</v>
      </c>
      <c r="C310" s="522" t="s">
        <v>750</v>
      </c>
      <c r="D310" s="518" t="s">
        <v>543</v>
      </c>
      <c r="E310" s="519" t="s">
        <v>616</v>
      </c>
      <c r="F310" s="516" t="s">
        <v>314</v>
      </c>
      <c r="G310" s="564">
        <v>1250</v>
      </c>
      <c r="H310" s="564">
        <v>1250</v>
      </c>
      <c r="I310" s="572">
        <v>245</v>
      </c>
    </row>
    <row r="311" spans="1:9" s="577" customFormat="1" ht="14.25" customHeight="1" x14ac:dyDescent="0.3">
      <c r="A311" s="516">
        <v>303</v>
      </c>
      <c r="B311" s="517" t="s">
        <v>751</v>
      </c>
      <c r="C311" s="522" t="s">
        <v>752</v>
      </c>
      <c r="D311" s="562" t="s">
        <v>633</v>
      </c>
      <c r="E311" s="519" t="s">
        <v>620</v>
      </c>
      <c r="F311" s="516" t="s">
        <v>314</v>
      </c>
      <c r="G311" s="564">
        <v>2500</v>
      </c>
      <c r="H311" s="564">
        <v>2500</v>
      </c>
      <c r="I311" s="572">
        <v>490</v>
      </c>
    </row>
    <row r="312" spans="1:9" s="577" customFormat="1" ht="14.25" customHeight="1" x14ac:dyDescent="0.3">
      <c r="A312" s="516">
        <v>304</v>
      </c>
      <c r="B312" s="517" t="s">
        <v>753</v>
      </c>
      <c r="C312" s="522" t="s">
        <v>786</v>
      </c>
      <c r="D312" s="562" t="s">
        <v>736</v>
      </c>
      <c r="E312" s="519" t="s">
        <v>620</v>
      </c>
      <c r="F312" s="516" t="s">
        <v>314</v>
      </c>
      <c r="G312" s="564">
        <v>3125</v>
      </c>
      <c r="H312" s="564">
        <v>3125</v>
      </c>
      <c r="I312" s="572">
        <v>612.5</v>
      </c>
    </row>
    <row r="313" spans="1:9" s="577" customFormat="1" ht="14.25" customHeight="1" x14ac:dyDescent="0.3">
      <c r="A313" s="516">
        <v>305</v>
      </c>
      <c r="B313" s="517" t="s">
        <v>789</v>
      </c>
      <c r="C313" s="522" t="s">
        <v>790</v>
      </c>
      <c r="D313" s="562" t="s">
        <v>737</v>
      </c>
      <c r="E313" s="519" t="s">
        <v>738</v>
      </c>
      <c r="F313" s="516" t="s">
        <v>314</v>
      </c>
      <c r="G313" s="564">
        <v>1250</v>
      </c>
      <c r="H313" s="564">
        <v>1250</v>
      </c>
      <c r="I313" s="572">
        <v>245</v>
      </c>
    </row>
    <row r="314" spans="1:9" s="577" customFormat="1" ht="14.25" customHeight="1" x14ac:dyDescent="0.3">
      <c r="A314" s="516">
        <v>306</v>
      </c>
      <c r="B314" s="517" t="s">
        <v>787</v>
      </c>
      <c r="C314" s="522" t="s">
        <v>788</v>
      </c>
      <c r="D314" s="518" t="s">
        <v>634</v>
      </c>
      <c r="E314" s="519" t="s">
        <v>621</v>
      </c>
      <c r="F314" s="516" t="s">
        <v>314</v>
      </c>
      <c r="G314" s="564">
        <v>1875</v>
      </c>
      <c r="H314" s="564">
        <v>1875</v>
      </c>
      <c r="I314" s="572">
        <v>367.5</v>
      </c>
    </row>
    <row r="315" spans="1:9" s="577" customFormat="1" ht="14.25" customHeight="1" x14ac:dyDescent="0.3">
      <c r="A315" s="516">
        <v>307</v>
      </c>
      <c r="B315" s="517" t="s">
        <v>546</v>
      </c>
      <c r="C315" s="522" t="s">
        <v>757</v>
      </c>
      <c r="D315" s="568">
        <v>62001027281</v>
      </c>
      <c r="E315" s="519" t="s">
        <v>622</v>
      </c>
      <c r="F315" s="516" t="s">
        <v>314</v>
      </c>
      <c r="G315" s="564">
        <v>1375</v>
      </c>
      <c r="H315" s="564">
        <v>1375</v>
      </c>
      <c r="I315" s="572">
        <v>269.5</v>
      </c>
    </row>
    <row r="316" spans="1:9" s="577" customFormat="1" ht="14.25" customHeight="1" x14ac:dyDescent="0.3">
      <c r="A316" s="516">
        <v>308</v>
      </c>
      <c r="B316" s="517" t="s">
        <v>758</v>
      </c>
      <c r="C316" s="522" t="s">
        <v>759</v>
      </c>
      <c r="D316" s="570" t="s">
        <v>544</v>
      </c>
      <c r="E316" s="519" t="s">
        <v>623</v>
      </c>
      <c r="F316" s="516" t="s">
        <v>314</v>
      </c>
      <c r="G316" s="564">
        <v>2250</v>
      </c>
      <c r="H316" s="564">
        <v>2250</v>
      </c>
      <c r="I316" s="572">
        <v>450</v>
      </c>
    </row>
    <row r="317" spans="1:9" s="577" customFormat="1" ht="14.25" customHeight="1" x14ac:dyDescent="0.3">
      <c r="A317" s="516">
        <v>309</v>
      </c>
      <c r="B317" s="517" t="s">
        <v>753</v>
      </c>
      <c r="C317" s="522" t="s">
        <v>760</v>
      </c>
      <c r="D317" s="570">
        <v>43001000829</v>
      </c>
      <c r="E317" s="519" t="s">
        <v>624</v>
      </c>
      <c r="F317" s="516" t="s">
        <v>314</v>
      </c>
      <c r="G317" s="564">
        <f>375+382.65</f>
        <v>757.65</v>
      </c>
      <c r="H317" s="564">
        <f>375+382.65</f>
        <v>757.65</v>
      </c>
      <c r="I317" s="572">
        <v>148.49940000000001</v>
      </c>
    </row>
    <row r="318" spans="1:9" s="577" customFormat="1" ht="14.25" customHeight="1" x14ac:dyDescent="0.3">
      <c r="A318" s="516">
        <v>310</v>
      </c>
      <c r="B318" s="627" t="s">
        <v>761</v>
      </c>
      <c r="C318" s="522" t="s">
        <v>762</v>
      </c>
      <c r="D318" s="562" t="s">
        <v>635</v>
      </c>
      <c r="E318" s="519" t="s">
        <v>625</v>
      </c>
      <c r="F318" s="516" t="s">
        <v>314</v>
      </c>
      <c r="G318" s="564">
        <v>775</v>
      </c>
      <c r="H318" s="564">
        <v>775</v>
      </c>
      <c r="I318" s="572">
        <v>151.9</v>
      </c>
    </row>
    <row r="319" spans="1:9" s="577" customFormat="1" ht="14.25" customHeight="1" x14ac:dyDescent="0.3">
      <c r="A319" s="516">
        <v>311</v>
      </c>
      <c r="B319" s="627" t="s">
        <v>751</v>
      </c>
      <c r="C319" s="522" t="s">
        <v>763</v>
      </c>
      <c r="D319" s="568" t="s">
        <v>636</v>
      </c>
      <c r="E319" s="519" t="s">
        <v>626</v>
      </c>
      <c r="F319" s="516" t="s">
        <v>314</v>
      </c>
      <c r="G319" s="564">
        <v>1625</v>
      </c>
      <c r="H319" s="564">
        <v>1625</v>
      </c>
      <c r="I319" s="572">
        <v>318.5</v>
      </c>
    </row>
    <row r="320" spans="1:9" s="577" customFormat="1" ht="14.25" customHeight="1" x14ac:dyDescent="0.3">
      <c r="A320" s="516">
        <v>312</v>
      </c>
      <c r="B320" s="517" t="s">
        <v>739</v>
      </c>
      <c r="C320" s="522" t="s">
        <v>764</v>
      </c>
      <c r="D320" s="569" t="s">
        <v>637</v>
      </c>
      <c r="E320" s="519" t="s">
        <v>627</v>
      </c>
      <c r="F320" s="516" t="s">
        <v>314</v>
      </c>
      <c r="G320" s="564">
        <v>500</v>
      </c>
      <c r="H320" s="564">
        <v>500</v>
      </c>
      <c r="I320" s="572">
        <v>100</v>
      </c>
    </row>
    <row r="321" spans="1:9" s="577" customFormat="1" ht="14.25" customHeight="1" x14ac:dyDescent="0.3">
      <c r="A321" s="516">
        <v>313</v>
      </c>
      <c r="B321" s="517" t="s">
        <v>765</v>
      </c>
      <c r="C321" s="522" t="s">
        <v>766</v>
      </c>
      <c r="D321" s="518" t="s">
        <v>638</v>
      </c>
      <c r="E321" s="519" t="s">
        <v>628</v>
      </c>
      <c r="F321" s="516" t="s">
        <v>314</v>
      </c>
      <c r="G321" s="564">
        <v>1500</v>
      </c>
      <c r="H321" s="564">
        <v>1500</v>
      </c>
      <c r="I321" s="572">
        <v>294</v>
      </c>
    </row>
    <row r="322" spans="1:9" s="577" customFormat="1" ht="14.25" customHeight="1" x14ac:dyDescent="0.3">
      <c r="A322" s="516">
        <v>314</v>
      </c>
      <c r="B322" s="517" t="s">
        <v>767</v>
      </c>
      <c r="C322" s="522" t="s">
        <v>768</v>
      </c>
      <c r="D322" s="518" t="s">
        <v>639</v>
      </c>
      <c r="E322" s="519" t="s">
        <v>629</v>
      </c>
      <c r="F322" s="516" t="s">
        <v>314</v>
      </c>
      <c r="G322" s="564">
        <v>1000</v>
      </c>
      <c r="H322" s="564">
        <v>1000</v>
      </c>
      <c r="I322" s="572">
        <v>200</v>
      </c>
    </row>
    <row r="323" spans="1:9" s="577" customFormat="1" ht="14.25" customHeight="1" x14ac:dyDescent="0.3">
      <c r="A323" s="516">
        <v>315</v>
      </c>
      <c r="B323" s="517" t="s">
        <v>769</v>
      </c>
      <c r="C323" s="522" t="s">
        <v>770</v>
      </c>
      <c r="D323" s="573" t="s">
        <v>581</v>
      </c>
      <c r="E323" s="519" t="s">
        <v>640</v>
      </c>
      <c r="F323" s="516" t="s">
        <v>314</v>
      </c>
      <c r="G323" s="564">
        <v>1250</v>
      </c>
      <c r="H323" s="564">
        <v>1250</v>
      </c>
      <c r="I323" s="572">
        <v>245</v>
      </c>
    </row>
    <row r="324" spans="1:9" s="577" customFormat="1" ht="14.25" customHeight="1" x14ac:dyDescent="0.3">
      <c r="A324" s="516">
        <v>316</v>
      </c>
      <c r="B324" s="626" t="s">
        <v>773</v>
      </c>
      <c r="C324" s="522" t="s">
        <v>774</v>
      </c>
      <c r="D324" s="518" t="s">
        <v>725</v>
      </c>
      <c r="E324" s="571" t="s">
        <v>614</v>
      </c>
      <c r="F324" s="516" t="s">
        <v>314</v>
      </c>
      <c r="G324" s="564">
        <v>2710</v>
      </c>
      <c r="H324" s="564">
        <v>2710</v>
      </c>
      <c r="I324" s="572">
        <v>542</v>
      </c>
    </row>
    <row r="325" spans="1:9" s="577" customFormat="1" ht="14.25" customHeight="1" x14ac:dyDescent="0.3">
      <c r="A325" s="516">
        <v>317</v>
      </c>
      <c r="B325" s="571" t="s">
        <v>775</v>
      </c>
      <c r="C325" s="522" t="s">
        <v>776</v>
      </c>
      <c r="D325" s="518" t="s">
        <v>726</v>
      </c>
      <c r="E325" s="571" t="s">
        <v>733</v>
      </c>
      <c r="F325" s="516" t="s">
        <v>314</v>
      </c>
      <c r="G325" s="564">
        <v>2500</v>
      </c>
      <c r="H325" s="564">
        <v>2500</v>
      </c>
      <c r="I325" s="572">
        <v>490</v>
      </c>
    </row>
    <row r="326" spans="1:9" s="577" customFormat="1" ht="14.25" customHeight="1" x14ac:dyDescent="0.3">
      <c r="A326" s="516">
        <v>318</v>
      </c>
      <c r="B326" s="571" t="s">
        <v>777</v>
      </c>
      <c r="C326" s="522" t="s">
        <v>770</v>
      </c>
      <c r="D326" s="518" t="s">
        <v>727</v>
      </c>
      <c r="E326" s="571" t="s">
        <v>733</v>
      </c>
      <c r="F326" s="516" t="s">
        <v>314</v>
      </c>
      <c r="G326" s="564">
        <v>3750</v>
      </c>
      <c r="H326" s="564">
        <v>3750</v>
      </c>
      <c r="I326" s="572">
        <v>735</v>
      </c>
    </row>
    <row r="327" spans="1:9" s="577" customFormat="1" ht="14.25" customHeight="1" x14ac:dyDescent="0.3">
      <c r="A327" s="516">
        <v>319</v>
      </c>
      <c r="B327" s="571" t="s">
        <v>755</v>
      </c>
      <c r="C327" s="522" t="s">
        <v>780</v>
      </c>
      <c r="D327" s="518" t="s">
        <v>729</v>
      </c>
      <c r="E327" s="571" t="s">
        <v>733</v>
      </c>
      <c r="F327" s="516" t="s">
        <v>314</v>
      </c>
      <c r="G327" s="564">
        <v>2500</v>
      </c>
      <c r="H327" s="564">
        <v>2500</v>
      </c>
      <c r="I327" s="572">
        <v>490</v>
      </c>
    </row>
    <row r="328" spans="1:9" s="577" customFormat="1" ht="14.25" customHeight="1" x14ac:dyDescent="0.3">
      <c r="A328" s="516">
        <v>320</v>
      </c>
      <c r="B328" s="571" t="s">
        <v>546</v>
      </c>
      <c r="C328" s="522" t="s">
        <v>783</v>
      </c>
      <c r="D328" s="518" t="s">
        <v>731</v>
      </c>
      <c r="E328" s="571" t="s">
        <v>733</v>
      </c>
      <c r="F328" s="516" t="s">
        <v>314</v>
      </c>
      <c r="G328" s="564">
        <v>2500</v>
      </c>
      <c r="H328" s="564">
        <v>2500</v>
      </c>
      <c r="I328" s="572">
        <v>490</v>
      </c>
    </row>
    <row r="329" spans="1:9" s="577" customFormat="1" ht="14.25" customHeight="1" x14ac:dyDescent="0.3">
      <c r="A329" s="516">
        <v>321</v>
      </c>
      <c r="B329" s="571" t="s">
        <v>784</v>
      </c>
      <c r="C329" s="522" t="s">
        <v>785</v>
      </c>
      <c r="D329" s="518" t="s">
        <v>732</v>
      </c>
      <c r="E329" s="571" t="s">
        <v>735</v>
      </c>
      <c r="F329" s="516" t="s">
        <v>314</v>
      </c>
      <c r="G329" s="564">
        <v>1031.25</v>
      </c>
      <c r="H329" s="564">
        <v>1031.25</v>
      </c>
      <c r="I329" s="572">
        <v>202.125</v>
      </c>
    </row>
    <row r="330" spans="1:9" s="577" customFormat="1" ht="14.25" customHeight="1" x14ac:dyDescent="0.3">
      <c r="A330" s="516">
        <v>322</v>
      </c>
      <c r="B330" s="517" t="s">
        <v>789</v>
      </c>
      <c r="C330" s="522" t="s">
        <v>790</v>
      </c>
      <c r="D330" s="562" t="s">
        <v>737</v>
      </c>
      <c r="E330" s="519" t="s">
        <v>738</v>
      </c>
      <c r="F330" s="516" t="s">
        <v>0</v>
      </c>
      <c r="G330" s="564">
        <f>625+187.5</f>
        <v>812.5</v>
      </c>
      <c r="H330" s="564">
        <f>625+187.5</f>
        <v>812.5</v>
      </c>
      <c r="I330" s="572">
        <v>159.25</v>
      </c>
    </row>
    <row r="331" spans="1:9" s="577" customFormat="1" ht="14.25" customHeight="1" x14ac:dyDescent="0.3">
      <c r="A331" s="516">
        <v>323</v>
      </c>
      <c r="B331" s="517" t="s">
        <v>789</v>
      </c>
      <c r="C331" s="522" t="s">
        <v>790</v>
      </c>
      <c r="D331" s="562" t="s">
        <v>737</v>
      </c>
      <c r="E331" s="519" t="s">
        <v>738</v>
      </c>
      <c r="F331" s="516" t="s">
        <v>0</v>
      </c>
      <c r="G331" s="564">
        <v>875</v>
      </c>
      <c r="H331" s="564">
        <v>875</v>
      </c>
      <c r="I331" s="572">
        <v>171.5</v>
      </c>
    </row>
    <row r="332" spans="1:9" s="577" customFormat="1" ht="14.25" customHeight="1" x14ac:dyDescent="0.3">
      <c r="A332" s="516">
        <v>324</v>
      </c>
      <c r="B332" s="565" t="s">
        <v>741</v>
      </c>
      <c r="C332" s="522" t="s">
        <v>742</v>
      </c>
      <c r="D332" s="562" t="s">
        <v>630</v>
      </c>
      <c r="E332" s="563" t="s">
        <v>615</v>
      </c>
      <c r="F332" s="516" t="s">
        <v>0</v>
      </c>
      <c r="G332" s="564">
        <v>3188.78</v>
      </c>
      <c r="H332" s="564">
        <v>3188.78</v>
      </c>
      <c r="I332" s="572">
        <v>625.00088000000005</v>
      </c>
    </row>
    <row r="333" spans="1:9" s="577" customFormat="1" ht="14.25" customHeight="1" x14ac:dyDescent="0.3">
      <c r="A333" s="516">
        <v>325</v>
      </c>
      <c r="B333" s="517" t="s">
        <v>758</v>
      </c>
      <c r="C333" s="522" t="s">
        <v>759</v>
      </c>
      <c r="D333" s="570" t="s">
        <v>544</v>
      </c>
      <c r="E333" s="519" t="s">
        <v>623</v>
      </c>
      <c r="F333" s="516" t="s">
        <v>0</v>
      </c>
      <c r="G333" s="564">
        <v>1250</v>
      </c>
      <c r="H333" s="564">
        <v>1250</v>
      </c>
      <c r="I333" s="572">
        <v>250</v>
      </c>
    </row>
    <row r="334" spans="1:9" s="577" customFormat="1" ht="14.25" customHeight="1" x14ac:dyDescent="0.3">
      <c r="A334" s="516">
        <v>326</v>
      </c>
      <c r="B334" s="517" t="s">
        <v>546</v>
      </c>
      <c r="C334" s="522" t="s">
        <v>757</v>
      </c>
      <c r="D334" s="568">
        <v>62001027281</v>
      </c>
      <c r="E334" s="519" t="s">
        <v>622</v>
      </c>
      <c r="F334" s="516" t="s">
        <v>0</v>
      </c>
      <c r="G334" s="564">
        <v>1275.51</v>
      </c>
      <c r="H334" s="564">
        <v>1275.51</v>
      </c>
      <c r="I334" s="572">
        <v>249.99996000000002</v>
      </c>
    </row>
    <row r="335" spans="1:9" s="577" customFormat="1" ht="14.25" customHeight="1" x14ac:dyDescent="0.3">
      <c r="A335" s="516">
        <v>327</v>
      </c>
      <c r="B335" s="517" t="s">
        <v>745</v>
      </c>
      <c r="C335" s="522" t="s">
        <v>746</v>
      </c>
      <c r="D335" s="566" t="s">
        <v>572</v>
      </c>
      <c r="E335" s="519" t="s">
        <v>618</v>
      </c>
      <c r="F335" s="516" t="s">
        <v>0</v>
      </c>
      <c r="G335" s="564">
        <v>255.1</v>
      </c>
      <c r="H335" s="564">
        <v>255.1</v>
      </c>
      <c r="I335" s="572">
        <v>49.999600000000001</v>
      </c>
    </row>
    <row r="336" spans="1:9" s="577" customFormat="1" ht="14.25" customHeight="1" x14ac:dyDescent="0.3">
      <c r="A336" s="516">
        <v>328</v>
      </c>
      <c r="B336" s="517" t="s">
        <v>769</v>
      </c>
      <c r="C336" s="522" t="s">
        <v>770</v>
      </c>
      <c r="D336" s="573" t="s">
        <v>581</v>
      </c>
      <c r="E336" s="519" t="s">
        <v>640</v>
      </c>
      <c r="F336" s="516" t="s">
        <v>0</v>
      </c>
      <c r="G336" s="564">
        <v>510.2</v>
      </c>
      <c r="H336" s="564">
        <v>510.2</v>
      </c>
      <c r="I336" s="572">
        <v>99.999200000000002</v>
      </c>
    </row>
    <row r="337" spans="1:9" s="577" customFormat="1" ht="14.25" customHeight="1" x14ac:dyDescent="0.3">
      <c r="A337" s="516">
        <v>329</v>
      </c>
      <c r="B337" s="517" t="s">
        <v>743</v>
      </c>
      <c r="C337" s="522" t="s">
        <v>744</v>
      </c>
      <c r="D337" s="567" t="s">
        <v>632</v>
      </c>
      <c r="E337" s="519" t="s">
        <v>619</v>
      </c>
      <c r="F337" s="516" t="s">
        <v>0</v>
      </c>
      <c r="G337" s="564">
        <v>250</v>
      </c>
      <c r="H337" s="564">
        <v>250</v>
      </c>
      <c r="I337" s="572">
        <v>50</v>
      </c>
    </row>
    <row r="338" spans="1:9" s="577" customFormat="1" ht="14.25" customHeight="1" x14ac:dyDescent="0.3">
      <c r="A338" s="516">
        <v>330</v>
      </c>
      <c r="B338" s="565" t="s">
        <v>739</v>
      </c>
      <c r="C338" s="522" t="s">
        <v>740</v>
      </c>
      <c r="D338" s="562" t="s">
        <v>642</v>
      </c>
      <c r="E338" s="563" t="s">
        <v>613</v>
      </c>
      <c r="F338" s="516" t="s">
        <v>314</v>
      </c>
      <c r="G338" s="564">
        <f>2500</f>
        <v>2500</v>
      </c>
      <c r="H338" s="564">
        <f>2500</f>
        <v>2500</v>
      </c>
      <c r="I338" s="572">
        <v>490</v>
      </c>
    </row>
    <row r="339" spans="1:9" s="577" customFormat="1" ht="14.25" customHeight="1" x14ac:dyDescent="0.3">
      <c r="A339" s="516">
        <v>331</v>
      </c>
      <c r="B339" s="565" t="s">
        <v>741</v>
      </c>
      <c r="C339" s="522" t="s">
        <v>742</v>
      </c>
      <c r="D339" s="562" t="s">
        <v>630</v>
      </c>
      <c r="E339" s="563" t="s">
        <v>615</v>
      </c>
      <c r="F339" s="516" t="s">
        <v>314</v>
      </c>
      <c r="G339" s="564">
        <f>1750</f>
        <v>1750</v>
      </c>
      <c r="H339" s="564">
        <f>1750</f>
        <v>1750</v>
      </c>
      <c r="I339" s="572">
        <v>343</v>
      </c>
    </row>
    <row r="340" spans="1:9" s="577" customFormat="1" ht="14.25" customHeight="1" x14ac:dyDescent="0.3">
      <c r="A340" s="516">
        <v>332</v>
      </c>
      <c r="B340" s="517" t="s">
        <v>743</v>
      </c>
      <c r="C340" s="522" t="s">
        <v>744</v>
      </c>
      <c r="D340" s="567" t="s">
        <v>632</v>
      </c>
      <c r="E340" s="519" t="s">
        <v>619</v>
      </c>
      <c r="F340" s="516" t="s">
        <v>314</v>
      </c>
      <c r="G340" s="564">
        <v>937.5</v>
      </c>
      <c r="H340" s="564">
        <v>937.5</v>
      </c>
      <c r="I340" s="572">
        <v>187.5</v>
      </c>
    </row>
    <row r="341" spans="1:9" s="577" customFormat="1" ht="14.25" customHeight="1" x14ac:dyDescent="0.3">
      <c r="A341" s="516">
        <v>333</v>
      </c>
      <c r="B341" s="517" t="s">
        <v>745</v>
      </c>
      <c r="C341" s="522" t="s">
        <v>746</v>
      </c>
      <c r="D341" s="566" t="s">
        <v>572</v>
      </c>
      <c r="E341" s="519" t="s">
        <v>618</v>
      </c>
      <c r="F341" s="516" t="s">
        <v>314</v>
      </c>
      <c r="G341" s="564">
        <f>1250</f>
        <v>1250</v>
      </c>
      <c r="H341" s="564">
        <f>1250</f>
        <v>1250</v>
      </c>
      <c r="I341" s="572">
        <v>245</v>
      </c>
    </row>
    <row r="342" spans="1:9" s="577" customFormat="1" ht="14.25" customHeight="1" x14ac:dyDescent="0.3">
      <c r="A342" s="516">
        <v>334</v>
      </c>
      <c r="B342" s="517" t="s">
        <v>747</v>
      </c>
      <c r="C342" s="522" t="s">
        <v>748</v>
      </c>
      <c r="D342" s="518" t="s">
        <v>631</v>
      </c>
      <c r="E342" s="519" t="s">
        <v>617</v>
      </c>
      <c r="F342" s="516" t="s">
        <v>314</v>
      </c>
      <c r="G342" s="564">
        <v>1625</v>
      </c>
      <c r="H342" s="564">
        <v>1625</v>
      </c>
      <c r="I342" s="572">
        <v>325</v>
      </c>
    </row>
    <row r="343" spans="1:9" s="577" customFormat="1" ht="14.25" customHeight="1" x14ac:dyDescent="0.3">
      <c r="A343" s="516">
        <v>335</v>
      </c>
      <c r="B343" s="517" t="s">
        <v>749</v>
      </c>
      <c r="C343" s="522" t="s">
        <v>750</v>
      </c>
      <c r="D343" s="518" t="s">
        <v>543</v>
      </c>
      <c r="E343" s="519" t="s">
        <v>616</v>
      </c>
      <c r="F343" s="516" t="s">
        <v>314</v>
      </c>
      <c r="G343" s="564">
        <v>1250</v>
      </c>
      <c r="H343" s="564">
        <v>1250</v>
      </c>
      <c r="I343" s="572">
        <v>245</v>
      </c>
    </row>
    <row r="344" spans="1:9" s="577" customFormat="1" ht="14.25" customHeight="1" x14ac:dyDescent="0.3">
      <c r="A344" s="516">
        <v>336</v>
      </c>
      <c r="B344" s="517" t="s">
        <v>751</v>
      </c>
      <c r="C344" s="522" t="s">
        <v>752</v>
      </c>
      <c r="D344" s="562" t="s">
        <v>633</v>
      </c>
      <c r="E344" s="519" t="s">
        <v>620</v>
      </c>
      <c r="F344" s="516" t="s">
        <v>314</v>
      </c>
      <c r="G344" s="564">
        <v>2500</v>
      </c>
      <c r="H344" s="564">
        <v>2500</v>
      </c>
      <c r="I344" s="572">
        <v>490</v>
      </c>
    </row>
    <row r="345" spans="1:9" s="577" customFormat="1" ht="14.25" customHeight="1" x14ac:dyDescent="0.3">
      <c r="A345" s="516">
        <v>337</v>
      </c>
      <c r="B345" s="517" t="s">
        <v>753</v>
      </c>
      <c r="C345" s="522" t="s">
        <v>786</v>
      </c>
      <c r="D345" s="562" t="s">
        <v>736</v>
      </c>
      <c r="E345" s="519" t="s">
        <v>620</v>
      </c>
      <c r="F345" s="516" t="s">
        <v>314</v>
      </c>
      <c r="G345" s="564">
        <v>3125</v>
      </c>
      <c r="H345" s="564">
        <v>3125</v>
      </c>
      <c r="I345" s="572">
        <v>612.5</v>
      </c>
    </row>
    <row r="346" spans="1:9" s="577" customFormat="1" ht="14.25" customHeight="1" x14ac:dyDescent="0.3">
      <c r="A346" s="516">
        <v>338</v>
      </c>
      <c r="B346" s="517" t="s">
        <v>787</v>
      </c>
      <c r="C346" s="522" t="s">
        <v>788</v>
      </c>
      <c r="D346" s="518" t="s">
        <v>634</v>
      </c>
      <c r="E346" s="519" t="s">
        <v>621</v>
      </c>
      <c r="F346" s="516" t="s">
        <v>314</v>
      </c>
      <c r="G346" s="564">
        <v>1875</v>
      </c>
      <c r="H346" s="564">
        <v>1875</v>
      </c>
      <c r="I346" s="572">
        <v>367.5</v>
      </c>
    </row>
    <row r="347" spans="1:9" s="577" customFormat="1" ht="14.25" customHeight="1" x14ac:dyDescent="0.3">
      <c r="A347" s="516">
        <v>339</v>
      </c>
      <c r="B347" s="517" t="s">
        <v>546</v>
      </c>
      <c r="C347" s="522" t="s">
        <v>757</v>
      </c>
      <c r="D347" s="568">
        <v>62001027281</v>
      </c>
      <c r="E347" s="519" t="s">
        <v>622</v>
      </c>
      <c r="F347" s="516" t="s">
        <v>314</v>
      </c>
      <c r="G347" s="564">
        <v>1375</v>
      </c>
      <c r="H347" s="564">
        <v>1375</v>
      </c>
      <c r="I347" s="572">
        <v>269.5</v>
      </c>
    </row>
    <row r="348" spans="1:9" s="577" customFormat="1" ht="14.25" customHeight="1" x14ac:dyDescent="0.3">
      <c r="A348" s="516">
        <v>340</v>
      </c>
      <c r="B348" s="517" t="s">
        <v>758</v>
      </c>
      <c r="C348" s="522" t="s">
        <v>759</v>
      </c>
      <c r="D348" s="570" t="s">
        <v>544</v>
      </c>
      <c r="E348" s="519" t="s">
        <v>623</v>
      </c>
      <c r="F348" s="516" t="s">
        <v>314</v>
      </c>
      <c r="G348" s="564">
        <v>2250</v>
      </c>
      <c r="H348" s="564">
        <v>2250</v>
      </c>
      <c r="I348" s="572">
        <v>450</v>
      </c>
    </row>
    <row r="349" spans="1:9" s="577" customFormat="1" ht="14.25" customHeight="1" x14ac:dyDescent="0.3">
      <c r="A349" s="516">
        <v>341</v>
      </c>
      <c r="B349" s="517" t="s">
        <v>753</v>
      </c>
      <c r="C349" s="522" t="s">
        <v>760</v>
      </c>
      <c r="D349" s="570">
        <v>43001000829</v>
      </c>
      <c r="E349" s="519" t="s">
        <v>624</v>
      </c>
      <c r="F349" s="516" t="s">
        <v>314</v>
      </c>
      <c r="G349" s="564">
        <f>375+382.65</f>
        <v>757.65</v>
      </c>
      <c r="H349" s="564">
        <f>375+382.65</f>
        <v>757.65</v>
      </c>
      <c r="I349" s="572">
        <v>148.49940000000001</v>
      </c>
    </row>
    <row r="350" spans="1:9" s="577" customFormat="1" ht="14.25" customHeight="1" x14ac:dyDescent="0.3">
      <c r="A350" s="516">
        <v>342</v>
      </c>
      <c r="B350" s="627" t="s">
        <v>761</v>
      </c>
      <c r="C350" s="522" t="s">
        <v>762</v>
      </c>
      <c r="D350" s="562" t="s">
        <v>635</v>
      </c>
      <c r="E350" s="519" t="s">
        <v>625</v>
      </c>
      <c r="F350" s="516" t="s">
        <v>314</v>
      </c>
      <c r="G350" s="564">
        <v>775</v>
      </c>
      <c r="H350" s="564">
        <v>775</v>
      </c>
      <c r="I350" s="572">
        <v>151.9</v>
      </c>
    </row>
    <row r="351" spans="1:9" s="577" customFormat="1" ht="14.25" customHeight="1" x14ac:dyDescent="0.3">
      <c r="A351" s="516">
        <v>343</v>
      </c>
      <c r="B351" s="627" t="s">
        <v>751</v>
      </c>
      <c r="C351" s="522" t="s">
        <v>763</v>
      </c>
      <c r="D351" s="568" t="s">
        <v>636</v>
      </c>
      <c r="E351" s="519" t="s">
        <v>626</v>
      </c>
      <c r="F351" s="516" t="s">
        <v>314</v>
      </c>
      <c r="G351" s="564">
        <v>1625</v>
      </c>
      <c r="H351" s="564">
        <v>1625</v>
      </c>
      <c r="I351" s="572">
        <v>318.5</v>
      </c>
    </row>
    <row r="352" spans="1:9" s="577" customFormat="1" ht="14.25" customHeight="1" x14ac:dyDescent="0.3">
      <c r="A352" s="516">
        <v>344</v>
      </c>
      <c r="B352" s="517" t="s">
        <v>739</v>
      </c>
      <c r="C352" s="522" t="s">
        <v>764</v>
      </c>
      <c r="D352" s="569" t="s">
        <v>637</v>
      </c>
      <c r="E352" s="519" t="s">
        <v>627</v>
      </c>
      <c r="F352" s="516" t="s">
        <v>314</v>
      </c>
      <c r="G352" s="564">
        <v>500</v>
      </c>
      <c r="H352" s="564">
        <v>500</v>
      </c>
      <c r="I352" s="572">
        <v>100</v>
      </c>
    </row>
    <row r="353" spans="1:9" s="577" customFormat="1" ht="14.25" customHeight="1" x14ac:dyDescent="0.3">
      <c r="A353" s="516">
        <v>345</v>
      </c>
      <c r="B353" s="517" t="s">
        <v>765</v>
      </c>
      <c r="C353" s="522" t="s">
        <v>766</v>
      </c>
      <c r="D353" s="518" t="s">
        <v>638</v>
      </c>
      <c r="E353" s="519" t="s">
        <v>628</v>
      </c>
      <c r="F353" s="516" t="s">
        <v>314</v>
      </c>
      <c r="G353" s="564">
        <v>1500</v>
      </c>
      <c r="H353" s="564">
        <v>1500</v>
      </c>
      <c r="I353" s="572">
        <v>294</v>
      </c>
    </row>
    <row r="354" spans="1:9" s="577" customFormat="1" ht="14.25" customHeight="1" x14ac:dyDescent="0.3">
      <c r="A354" s="516">
        <v>346</v>
      </c>
      <c r="B354" s="517" t="s">
        <v>767</v>
      </c>
      <c r="C354" s="522" t="s">
        <v>768</v>
      </c>
      <c r="D354" s="518" t="s">
        <v>639</v>
      </c>
      <c r="E354" s="519" t="s">
        <v>629</v>
      </c>
      <c r="F354" s="516" t="s">
        <v>314</v>
      </c>
      <c r="G354" s="564">
        <v>1000</v>
      </c>
      <c r="H354" s="564">
        <v>1000</v>
      </c>
      <c r="I354" s="572">
        <v>200</v>
      </c>
    </row>
    <row r="355" spans="1:9" s="577" customFormat="1" ht="14.25" customHeight="1" x14ac:dyDescent="0.3">
      <c r="A355" s="516">
        <v>347</v>
      </c>
      <c r="B355" s="517" t="s">
        <v>769</v>
      </c>
      <c r="C355" s="522" t="s">
        <v>770</v>
      </c>
      <c r="D355" s="573" t="s">
        <v>581</v>
      </c>
      <c r="E355" s="519" t="s">
        <v>640</v>
      </c>
      <c r="F355" s="516" t="s">
        <v>314</v>
      </c>
      <c r="G355" s="564">
        <v>1250</v>
      </c>
      <c r="H355" s="564">
        <v>1250</v>
      </c>
      <c r="I355" s="572">
        <v>245</v>
      </c>
    </row>
    <row r="356" spans="1:9" s="577" customFormat="1" ht="14.25" customHeight="1" x14ac:dyDescent="0.3">
      <c r="A356" s="516">
        <v>348</v>
      </c>
      <c r="B356" s="626" t="s">
        <v>773</v>
      </c>
      <c r="C356" s="522" t="s">
        <v>774</v>
      </c>
      <c r="D356" s="518" t="s">
        <v>725</v>
      </c>
      <c r="E356" s="571" t="s">
        <v>614</v>
      </c>
      <c r="F356" s="516" t="s">
        <v>314</v>
      </c>
      <c r="G356" s="564">
        <v>2710</v>
      </c>
      <c r="H356" s="564">
        <v>2710</v>
      </c>
      <c r="I356" s="572">
        <v>542</v>
      </c>
    </row>
    <row r="357" spans="1:9" s="577" customFormat="1" ht="14.25" customHeight="1" x14ac:dyDescent="0.3">
      <c r="A357" s="516">
        <v>349</v>
      </c>
      <c r="B357" s="571" t="s">
        <v>775</v>
      </c>
      <c r="C357" s="522" t="s">
        <v>776</v>
      </c>
      <c r="D357" s="518" t="s">
        <v>726</v>
      </c>
      <c r="E357" s="571" t="s">
        <v>733</v>
      </c>
      <c r="F357" s="516" t="s">
        <v>314</v>
      </c>
      <c r="G357" s="564">
        <v>2500</v>
      </c>
      <c r="H357" s="564">
        <v>2500</v>
      </c>
      <c r="I357" s="572">
        <v>490</v>
      </c>
    </row>
    <row r="358" spans="1:9" s="577" customFormat="1" ht="14.25" customHeight="1" x14ac:dyDescent="0.3">
      <c r="A358" s="516">
        <v>350</v>
      </c>
      <c r="B358" s="571" t="s">
        <v>755</v>
      </c>
      <c r="C358" s="522" t="s">
        <v>780</v>
      </c>
      <c r="D358" s="518" t="s">
        <v>729</v>
      </c>
      <c r="E358" s="571" t="s">
        <v>733</v>
      </c>
      <c r="F358" s="516" t="s">
        <v>314</v>
      </c>
      <c r="G358" s="564">
        <v>2500</v>
      </c>
      <c r="H358" s="564">
        <v>2500</v>
      </c>
      <c r="I358" s="572">
        <v>490</v>
      </c>
    </row>
    <row r="359" spans="1:9" s="577" customFormat="1" ht="14.25" customHeight="1" x14ac:dyDescent="0.3">
      <c r="A359" s="516">
        <v>351</v>
      </c>
      <c r="B359" s="571" t="s">
        <v>546</v>
      </c>
      <c r="C359" s="522" t="s">
        <v>783</v>
      </c>
      <c r="D359" s="518" t="s">
        <v>731</v>
      </c>
      <c r="E359" s="571" t="s">
        <v>733</v>
      </c>
      <c r="F359" s="516" t="s">
        <v>314</v>
      </c>
      <c r="G359" s="564">
        <v>2500</v>
      </c>
      <c r="H359" s="564">
        <v>2500</v>
      </c>
      <c r="I359" s="572">
        <v>490</v>
      </c>
    </row>
    <row r="360" spans="1:9" s="577" customFormat="1" ht="14.25" customHeight="1" x14ac:dyDescent="0.3">
      <c r="A360" s="516">
        <v>352</v>
      </c>
      <c r="B360" s="571" t="s">
        <v>784</v>
      </c>
      <c r="C360" s="522" t="s">
        <v>785</v>
      </c>
      <c r="D360" s="518" t="s">
        <v>732</v>
      </c>
      <c r="E360" s="571" t="s">
        <v>735</v>
      </c>
      <c r="F360" s="516" t="s">
        <v>314</v>
      </c>
      <c r="G360" s="564">
        <v>1031.25</v>
      </c>
      <c r="H360" s="564">
        <v>1031.25</v>
      </c>
      <c r="I360" s="572">
        <v>202.125</v>
      </c>
    </row>
    <row r="361" spans="1:9" s="577" customFormat="1" ht="14.25" customHeight="1" x14ac:dyDescent="0.3">
      <c r="A361" s="516">
        <v>353</v>
      </c>
      <c r="B361" s="517" t="s">
        <v>789</v>
      </c>
      <c r="C361" s="522" t="s">
        <v>790</v>
      </c>
      <c r="D361" s="562" t="s">
        <v>737</v>
      </c>
      <c r="E361" s="519" t="s">
        <v>738</v>
      </c>
      <c r="F361" s="516" t="s">
        <v>0</v>
      </c>
      <c r="G361" s="564">
        <v>118.75</v>
      </c>
      <c r="H361" s="564">
        <v>118.75</v>
      </c>
      <c r="I361" s="572">
        <v>23.275000000000002</v>
      </c>
    </row>
    <row r="362" spans="1:9" s="577" customFormat="1" ht="14.25" customHeight="1" x14ac:dyDescent="0.3">
      <c r="A362" s="516">
        <v>354</v>
      </c>
      <c r="B362" s="565" t="s">
        <v>741</v>
      </c>
      <c r="C362" s="522" t="s">
        <v>742</v>
      </c>
      <c r="D362" s="562" t="s">
        <v>630</v>
      </c>
      <c r="E362" s="563" t="s">
        <v>615</v>
      </c>
      <c r="F362" s="516" t="s">
        <v>0</v>
      </c>
      <c r="G362" s="564">
        <v>3188.78</v>
      </c>
      <c r="H362" s="564">
        <v>3188.78</v>
      </c>
      <c r="I362" s="572">
        <v>625.00088000000005</v>
      </c>
    </row>
    <row r="363" spans="1:9" s="577" customFormat="1" ht="14.25" customHeight="1" x14ac:dyDescent="0.3">
      <c r="A363" s="516">
        <v>355</v>
      </c>
      <c r="B363" s="627" t="s">
        <v>761</v>
      </c>
      <c r="C363" s="522" t="s">
        <v>762</v>
      </c>
      <c r="D363" s="562" t="s">
        <v>635</v>
      </c>
      <c r="E363" s="519" t="s">
        <v>625</v>
      </c>
      <c r="F363" s="516" t="s">
        <v>0</v>
      </c>
      <c r="G363" s="564">
        <v>625</v>
      </c>
      <c r="H363" s="564">
        <v>625</v>
      </c>
      <c r="I363" s="572">
        <v>122.5</v>
      </c>
    </row>
    <row r="364" spans="1:9" s="577" customFormat="1" ht="14.25" customHeight="1" x14ac:dyDescent="0.3">
      <c r="A364" s="516">
        <v>356</v>
      </c>
      <c r="B364" s="517" t="s">
        <v>747</v>
      </c>
      <c r="C364" s="522" t="s">
        <v>748</v>
      </c>
      <c r="D364" s="518" t="s">
        <v>631</v>
      </c>
      <c r="E364" s="519" t="s">
        <v>617</v>
      </c>
      <c r="F364" s="516" t="s">
        <v>0</v>
      </c>
      <c r="G364" s="564">
        <v>2125</v>
      </c>
      <c r="H364" s="564">
        <v>2125</v>
      </c>
      <c r="I364" s="572">
        <v>425</v>
      </c>
    </row>
    <row r="365" spans="1:9" s="577" customFormat="1" ht="14.25" customHeight="1" x14ac:dyDescent="0.3">
      <c r="A365" s="516">
        <v>357</v>
      </c>
      <c r="B365" s="627" t="s">
        <v>751</v>
      </c>
      <c r="C365" s="522" t="s">
        <v>763</v>
      </c>
      <c r="D365" s="568" t="s">
        <v>636</v>
      </c>
      <c r="E365" s="519" t="s">
        <v>626</v>
      </c>
      <c r="F365" s="516" t="s">
        <v>0</v>
      </c>
      <c r="G365" s="564">
        <v>1275.52</v>
      </c>
      <c r="H365" s="564">
        <v>1275.52</v>
      </c>
      <c r="I365" s="572">
        <v>249.99996000000002</v>
      </c>
    </row>
    <row r="366" spans="1:9" s="577" customFormat="1" ht="14.25" customHeight="1" x14ac:dyDescent="0.3">
      <c r="A366" s="516">
        <v>358</v>
      </c>
      <c r="B366" s="565" t="s">
        <v>739</v>
      </c>
      <c r="C366" s="522" t="s">
        <v>740</v>
      </c>
      <c r="D366" s="562" t="s">
        <v>642</v>
      </c>
      <c r="E366" s="563" t="s">
        <v>613</v>
      </c>
      <c r="F366" s="516" t="s">
        <v>0</v>
      </c>
      <c r="G366" s="564">
        <v>3188.78</v>
      </c>
      <c r="H366" s="564">
        <v>3188.78</v>
      </c>
      <c r="I366" s="572">
        <v>625.00088000000005</v>
      </c>
    </row>
    <row r="367" spans="1:9" ht="14.25" customHeight="1" x14ac:dyDescent="0.3">
      <c r="A367" s="516"/>
      <c r="B367" s="517"/>
      <c r="C367" s="522"/>
      <c r="D367" s="518"/>
      <c r="E367" s="519"/>
      <c r="F367" s="516"/>
      <c r="G367" s="520"/>
      <c r="H367" s="520"/>
      <c r="I367" s="521"/>
    </row>
    <row r="368" spans="1:9" ht="14.25" customHeight="1" x14ac:dyDescent="0.3">
      <c r="A368" s="516"/>
      <c r="B368" s="517"/>
      <c r="C368" s="522"/>
      <c r="D368" s="518"/>
      <c r="E368" s="519"/>
      <c r="F368" s="516"/>
      <c r="G368" s="520"/>
      <c r="H368" s="520"/>
      <c r="I368" s="521"/>
    </row>
    <row r="369" spans="1:9" x14ac:dyDescent="0.3">
      <c r="A369" s="77" t="s">
        <v>256</v>
      </c>
      <c r="B369" s="77"/>
      <c r="C369" s="77"/>
      <c r="D369" s="77"/>
      <c r="E369" s="77"/>
      <c r="F369" s="88"/>
      <c r="G369" s="4"/>
      <c r="H369" s="4"/>
      <c r="I369" s="4"/>
    </row>
    <row r="370" spans="1:9" x14ac:dyDescent="0.3">
      <c r="A370" s="77"/>
      <c r="B370" s="89"/>
      <c r="C370" s="89"/>
      <c r="D370" s="89"/>
      <c r="E370" s="89"/>
      <c r="F370" s="77" t="s">
        <v>456</v>
      </c>
      <c r="G370" s="76">
        <f>SUM(G9:G369)</f>
        <v>632752.84000000008</v>
      </c>
      <c r="H370" s="76">
        <f>SUM(H9:H369)</f>
        <v>632752.84000000008</v>
      </c>
      <c r="I370" s="76">
        <f>SUM(I9:I369)</f>
        <v>124573.63076000001</v>
      </c>
    </row>
    <row r="371" spans="1:9" x14ac:dyDescent="0.3">
      <c r="A371" s="155"/>
      <c r="B371" s="155"/>
      <c r="C371" s="155"/>
      <c r="D371" s="155"/>
      <c r="E371" s="155"/>
      <c r="F371" s="155"/>
      <c r="G371" s="155"/>
      <c r="H371" s="133"/>
      <c r="I371" s="133"/>
    </row>
    <row r="372" spans="1:9" x14ac:dyDescent="0.3">
      <c r="A372" s="709" t="s">
        <v>455</v>
      </c>
      <c r="B372" s="709"/>
      <c r="C372" s="709"/>
      <c r="D372" s="709"/>
      <c r="E372" s="709"/>
      <c r="F372" s="709"/>
      <c r="G372" s="709"/>
      <c r="H372" s="709"/>
      <c r="I372" s="709"/>
    </row>
    <row r="373" spans="1:9" x14ac:dyDescent="0.3">
      <c r="A373" s="133"/>
      <c r="B373" s="133"/>
      <c r="C373" s="133"/>
      <c r="D373" s="133"/>
      <c r="E373" s="133"/>
      <c r="F373" s="133"/>
      <c r="G373" s="133"/>
      <c r="H373" s="133"/>
      <c r="I373" s="133"/>
    </row>
    <row r="374" spans="1:9" x14ac:dyDescent="0.3">
      <c r="A374" s="138" t="s">
        <v>93</v>
      </c>
      <c r="B374" s="138"/>
      <c r="C374" s="133"/>
      <c r="D374" s="133"/>
      <c r="E374" s="133"/>
      <c r="F374" s="133"/>
      <c r="G374" s="133"/>
      <c r="H374" s="133"/>
      <c r="I374" s="133"/>
    </row>
    <row r="375" spans="1:9" x14ac:dyDescent="0.3">
      <c r="A375" s="133"/>
      <c r="B375" s="133"/>
      <c r="C375" s="133"/>
      <c r="D375" s="133"/>
      <c r="E375" s="133"/>
      <c r="F375" s="133"/>
      <c r="G375" s="133"/>
      <c r="H375" s="133"/>
      <c r="I375" s="133"/>
    </row>
    <row r="376" spans="1:9" x14ac:dyDescent="0.3">
      <c r="A376" s="133"/>
      <c r="B376" s="133"/>
      <c r="C376" s="133"/>
      <c r="D376" s="133"/>
      <c r="E376" s="137"/>
      <c r="F376" s="137"/>
      <c r="G376" s="137"/>
      <c r="H376" s="133"/>
      <c r="I376" s="133"/>
    </row>
    <row r="377" spans="1:9" x14ac:dyDescent="0.3">
      <c r="A377" s="138"/>
      <c r="B377" s="138"/>
      <c r="C377" s="138" t="s">
        <v>349</v>
      </c>
      <c r="D377" s="138"/>
      <c r="E377" s="138"/>
      <c r="F377" s="138"/>
      <c r="G377" s="138"/>
      <c r="H377" s="133"/>
      <c r="I377" s="133"/>
    </row>
    <row r="378" spans="1:9" x14ac:dyDescent="0.3">
      <c r="A378" s="133"/>
      <c r="B378" s="133"/>
      <c r="C378" s="133" t="s">
        <v>348</v>
      </c>
      <c r="D378" s="133"/>
      <c r="E378" s="133"/>
      <c r="F378" s="133"/>
      <c r="G378" s="133"/>
      <c r="H378" s="133"/>
      <c r="I378" s="133"/>
    </row>
    <row r="379" spans="1:9" x14ac:dyDescent="0.3">
      <c r="A379" s="435"/>
      <c r="B379" s="435"/>
      <c r="C379" s="435" t="s">
        <v>123</v>
      </c>
      <c r="D379" s="435"/>
      <c r="E379" s="435"/>
      <c r="F379" s="435"/>
      <c r="G379" s="435"/>
    </row>
  </sheetData>
  <autoFilter ref="A8:I366"/>
  <mergeCells count="2">
    <mergeCell ref="A372:I372"/>
    <mergeCell ref="A1:H1"/>
  </mergeCells>
  <printOptions gridLines="1"/>
  <pageMargins left="0.25" right="0.25" top="0.75" bottom="0.75" header="0.3" footer="0.3"/>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80" zoomScaleNormal="100" zoomScaleSheetLayoutView="80" workbookViewId="0">
      <selection activeCell="D10" sqref="D10"/>
    </sheetView>
  </sheetViews>
  <sheetFormatPr defaultColWidth="8.85546875" defaultRowHeight="15" x14ac:dyDescent="0.3"/>
  <cols>
    <col min="1" max="1" width="5" style="454" customWidth="1"/>
    <col min="2" max="2" width="17.7109375" style="454" customWidth="1"/>
    <col min="3" max="3" width="18.42578125" style="454" customWidth="1"/>
    <col min="4" max="4" width="18.5703125" style="454" customWidth="1"/>
    <col min="5" max="5" width="19.7109375" style="454" customWidth="1"/>
    <col min="6" max="6" width="24.7109375" style="454" customWidth="1"/>
    <col min="7" max="7" width="15" style="454" customWidth="1"/>
    <col min="8" max="8" width="14.28515625" style="454" customWidth="1"/>
    <col min="9" max="9" width="12.140625" style="454" customWidth="1"/>
    <col min="10" max="16384" width="8.85546875" style="454"/>
  </cols>
  <sheetData>
    <row r="1" spans="1:9" x14ac:dyDescent="0.3">
      <c r="A1" s="67" t="s">
        <v>327</v>
      </c>
      <c r="B1" s="69"/>
      <c r="C1" s="69"/>
      <c r="D1" s="69"/>
      <c r="E1" s="69"/>
      <c r="F1" s="69"/>
      <c r="G1" s="699" t="s">
        <v>94</v>
      </c>
      <c r="H1" s="699"/>
      <c r="I1" s="442"/>
    </row>
    <row r="2" spans="1:9" x14ac:dyDescent="0.3">
      <c r="A2" s="68" t="s">
        <v>124</v>
      </c>
      <c r="B2" s="69"/>
      <c r="C2" s="69"/>
      <c r="D2" s="69"/>
      <c r="E2" s="69"/>
      <c r="F2" s="69"/>
      <c r="G2" s="697" t="str">
        <f>'ფორმა N1'!M2</f>
        <v>01.01.2023-31.12.2023</v>
      </c>
      <c r="H2" s="697"/>
      <c r="I2" s="68"/>
    </row>
    <row r="3" spans="1:9" x14ac:dyDescent="0.3">
      <c r="A3" s="68"/>
      <c r="B3" s="68"/>
      <c r="C3" s="68"/>
      <c r="D3" s="68"/>
      <c r="E3" s="68"/>
      <c r="F3" s="68"/>
      <c r="G3" s="442"/>
      <c r="H3" s="442"/>
      <c r="I3" s="442"/>
    </row>
    <row r="4" spans="1:9" x14ac:dyDescent="0.3">
      <c r="A4" s="69" t="str">
        <f>'ფორმა N2'!A4</f>
        <v>ანგარიშვალდებული პირის დასახელება:</v>
      </c>
      <c r="B4" s="69"/>
      <c r="C4" s="69"/>
      <c r="D4" s="69"/>
      <c r="E4" s="69"/>
      <c r="F4" s="69"/>
      <c r="G4" s="68"/>
      <c r="H4" s="68"/>
      <c r="I4" s="68"/>
    </row>
    <row r="5" spans="1:9" x14ac:dyDescent="0.3">
      <c r="A5" s="72" t="str">
        <f>'ფორმა N1'!D4</f>
        <v>მპგ "ევროპული საქართველო-მოძრაობა თავისუფლებისთვის"</v>
      </c>
      <c r="B5" s="72"/>
      <c r="C5" s="72"/>
      <c r="D5" s="72"/>
      <c r="E5" s="72"/>
      <c r="F5" s="72"/>
      <c r="G5" s="73"/>
      <c r="H5" s="73"/>
      <c r="I5" s="442"/>
    </row>
    <row r="6" spans="1:9" x14ac:dyDescent="0.3">
      <c r="A6" s="69"/>
      <c r="B6" s="69"/>
      <c r="C6" s="69"/>
      <c r="D6" s="69"/>
      <c r="E6" s="69"/>
      <c r="F6" s="69"/>
      <c r="G6" s="68"/>
      <c r="H6" s="68"/>
      <c r="I6" s="68"/>
    </row>
    <row r="7" spans="1:9" x14ac:dyDescent="0.3">
      <c r="A7" s="436"/>
      <c r="B7" s="436"/>
      <c r="C7" s="436"/>
      <c r="D7" s="436"/>
      <c r="E7" s="436"/>
      <c r="F7" s="436"/>
      <c r="G7" s="70"/>
      <c r="H7" s="70"/>
      <c r="I7" s="68"/>
    </row>
    <row r="8" spans="1:9" x14ac:dyDescent="0.3">
      <c r="A8" s="714" t="s">
        <v>64</v>
      </c>
      <c r="B8" s="716" t="s">
        <v>309</v>
      </c>
      <c r="C8" s="718" t="s">
        <v>310</v>
      </c>
      <c r="D8" s="718" t="s">
        <v>209</v>
      </c>
      <c r="E8" s="711" t="s">
        <v>413</v>
      </c>
      <c r="F8" s="712"/>
      <c r="G8" s="713"/>
      <c r="H8" s="711" t="s">
        <v>445</v>
      </c>
      <c r="I8" s="713"/>
    </row>
    <row r="9" spans="1:9" ht="30" x14ac:dyDescent="0.3">
      <c r="A9" s="715"/>
      <c r="B9" s="717"/>
      <c r="C9" s="719"/>
      <c r="D9" s="719"/>
      <c r="E9" s="80" t="s">
        <v>442</v>
      </c>
      <c r="F9" s="80" t="s">
        <v>443</v>
      </c>
      <c r="G9" s="80" t="s">
        <v>444</v>
      </c>
      <c r="H9" s="71" t="s">
        <v>446</v>
      </c>
      <c r="I9" s="71" t="s">
        <v>447</v>
      </c>
    </row>
    <row r="10" spans="1:9" s="185" customFormat="1" ht="33" customHeight="1" x14ac:dyDescent="0.2">
      <c r="A10" s="605">
        <v>1</v>
      </c>
      <c r="B10" s="606" t="s">
        <v>546</v>
      </c>
      <c r="C10" s="391" t="s">
        <v>707</v>
      </c>
      <c r="D10" s="669" t="s">
        <v>843</v>
      </c>
      <c r="E10" s="552" t="s">
        <v>709</v>
      </c>
      <c r="F10" s="391" t="s">
        <v>708</v>
      </c>
      <c r="G10" s="552">
        <v>2</v>
      </c>
      <c r="H10" s="461">
        <v>2627.85</v>
      </c>
      <c r="I10" s="461">
        <v>2627.85</v>
      </c>
    </row>
    <row r="11" spans="1:9" ht="14.25" customHeight="1" x14ac:dyDescent="0.3">
      <c r="A11" s="465">
        <v>2</v>
      </c>
      <c r="B11" s="429"/>
      <c r="C11" s="391"/>
      <c r="D11" s="486"/>
      <c r="E11" s="88"/>
      <c r="F11" s="391"/>
      <c r="G11" s="88"/>
      <c r="H11" s="461"/>
      <c r="I11" s="461"/>
    </row>
    <row r="12" spans="1:9" ht="14.25" customHeight="1" x14ac:dyDescent="0.3">
      <c r="A12" s="465">
        <v>3</v>
      </c>
      <c r="B12" s="429"/>
      <c r="C12" s="391"/>
      <c r="D12" s="464"/>
      <c r="E12" s="88"/>
      <c r="F12" s="391"/>
      <c r="G12" s="88"/>
      <c r="H12" s="461"/>
      <c r="I12" s="461"/>
    </row>
    <row r="13" spans="1:9" ht="14.25" customHeight="1" x14ac:dyDescent="0.3">
      <c r="A13" s="465">
        <v>4</v>
      </c>
      <c r="B13" s="457"/>
      <c r="C13" s="391"/>
      <c r="D13" s="457"/>
      <c r="E13" s="88"/>
      <c r="F13" s="458"/>
      <c r="G13" s="88"/>
      <c r="H13" s="462"/>
      <c r="I13" s="462"/>
    </row>
    <row r="14" spans="1:9" ht="14.25" customHeight="1" x14ac:dyDescent="0.3">
      <c r="A14" s="465">
        <v>5</v>
      </c>
      <c r="B14" s="457"/>
      <c r="C14" s="391"/>
      <c r="D14" s="457"/>
      <c r="E14" s="88"/>
      <c r="F14" s="458"/>
      <c r="G14" s="88"/>
      <c r="H14" s="462"/>
      <c r="I14" s="462"/>
    </row>
    <row r="15" spans="1:9" ht="14.25" customHeight="1" x14ac:dyDescent="0.3">
      <c r="A15" s="465">
        <v>6</v>
      </c>
      <c r="B15" s="457"/>
      <c r="C15" s="391"/>
      <c r="D15" s="485"/>
      <c r="E15" s="88"/>
      <c r="F15" s="458"/>
      <c r="G15" s="88"/>
      <c r="H15" s="462"/>
      <c r="I15" s="462"/>
    </row>
    <row r="16" spans="1:9" ht="14.25" customHeight="1" x14ac:dyDescent="0.3">
      <c r="A16" s="465">
        <v>7</v>
      </c>
      <c r="B16" s="457"/>
      <c r="C16" s="391"/>
      <c r="D16" s="457"/>
      <c r="E16" s="88"/>
      <c r="F16" s="458"/>
      <c r="G16" s="88"/>
      <c r="H16" s="430"/>
      <c r="I16" s="430"/>
    </row>
    <row r="17" spans="1:9" ht="14.25" customHeight="1" x14ac:dyDescent="0.3">
      <c r="A17" s="465">
        <v>8</v>
      </c>
      <c r="B17" s="457"/>
      <c r="C17" s="391"/>
      <c r="D17" s="463"/>
      <c r="E17" s="88"/>
      <c r="F17" s="458"/>
      <c r="G17" s="88"/>
      <c r="H17" s="430"/>
      <c r="I17" s="430"/>
    </row>
    <row r="18" spans="1:9" ht="14.25" customHeight="1" x14ac:dyDescent="0.3">
      <c r="A18" s="465">
        <v>9</v>
      </c>
      <c r="B18" s="457"/>
      <c r="C18" s="391"/>
      <c r="D18" s="463"/>
      <c r="E18" s="88"/>
      <c r="F18" s="458"/>
      <c r="G18" s="88"/>
      <c r="H18" s="430"/>
      <c r="I18" s="430"/>
    </row>
    <row r="19" spans="1:9" ht="14.25" customHeight="1" x14ac:dyDescent="0.3">
      <c r="A19" s="465">
        <v>10</v>
      </c>
      <c r="B19" s="479"/>
      <c r="C19" s="480"/>
      <c r="E19" s="480"/>
      <c r="F19" s="480"/>
      <c r="G19" s="480"/>
      <c r="H19" s="481"/>
      <c r="I19" s="481"/>
    </row>
    <row r="20" spans="1:9" ht="15" customHeight="1" x14ac:dyDescent="0.3">
      <c r="A20" s="459"/>
      <c r="B20" s="195"/>
      <c r="C20" s="77"/>
      <c r="D20" s="77"/>
      <c r="E20" s="77"/>
      <c r="F20" s="77"/>
      <c r="G20" s="77"/>
      <c r="H20" s="4"/>
      <c r="I20" s="4"/>
    </row>
    <row r="21" spans="1:9" x14ac:dyDescent="0.3">
      <c r="A21" s="459"/>
      <c r="B21" s="196"/>
      <c r="C21" s="89"/>
      <c r="D21" s="89"/>
      <c r="E21" s="89"/>
      <c r="F21" s="89"/>
      <c r="G21" s="89" t="s">
        <v>313</v>
      </c>
      <c r="H21" s="76">
        <f>SUM(H10:H20)</f>
        <v>2627.85</v>
      </c>
      <c r="I21" s="76">
        <f>SUM(I10:I20)</f>
        <v>2627.85</v>
      </c>
    </row>
    <row r="22" spans="1:9" x14ac:dyDescent="0.3">
      <c r="A22" s="155"/>
      <c r="B22" s="155"/>
      <c r="C22" s="155"/>
      <c r="D22" s="155"/>
      <c r="E22" s="155"/>
      <c r="F22" s="155"/>
      <c r="G22" s="133"/>
      <c r="H22" s="133"/>
      <c r="I22" s="460"/>
    </row>
    <row r="23" spans="1:9" x14ac:dyDescent="0.3">
      <c r="A23" s="709" t="s">
        <v>504</v>
      </c>
      <c r="B23" s="709"/>
      <c r="C23" s="709"/>
      <c r="D23" s="709"/>
      <c r="E23" s="709"/>
      <c r="F23" s="709"/>
      <c r="G23" s="709"/>
      <c r="H23" s="709"/>
      <c r="I23" s="709"/>
    </row>
    <row r="24" spans="1:9" x14ac:dyDescent="0.3">
      <c r="A24" s="438"/>
      <c r="B24" s="133"/>
      <c r="C24" s="133"/>
      <c r="D24" s="133"/>
      <c r="E24" s="133"/>
      <c r="G24" s="133"/>
      <c r="H24" s="133"/>
      <c r="I24" s="460"/>
    </row>
    <row r="25" spans="1:9" x14ac:dyDescent="0.3">
      <c r="A25" s="138" t="s">
        <v>93</v>
      </c>
      <c r="B25" s="133"/>
      <c r="C25" s="133"/>
      <c r="D25" s="133"/>
      <c r="E25" s="133"/>
      <c r="F25" s="133"/>
      <c r="G25" s="133"/>
      <c r="H25" s="133"/>
      <c r="I25" s="460"/>
    </row>
    <row r="26" spans="1:9" x14ac:dyDescent="0.3">
      <c r="A26" s="133"/>
      <c r="B26" s="133"/>
      <c r="C26" s="133"/>
      <c r="D26" s="133"/>
      <c r="E26" s="133"/>
      <c r="F26" s="133"/>
      <c r="G26" s="133"/>
      <c r="H26" s="133"/>
      <c r="I26" s="460"/>
    </row>
    <row r="27" spans="1:9" x14ac:dyDescent="0.3">
      <c r="A27" s="133"/>
      <c r="B27" s="133"/>
      <c r="C27" s="133"/>
      <c r="D27" s="133"/>
      <c r="E27" s="133"/>
      <c r="F27" s="133"/>
      <c r="G27" s="133"/>
      <c r="H27" s="139"/>
      <c r="I27" s="460"/>
    </row>
    <row r="28" spans="1:9" x14ac:dyDescent="0.3">
      <c r="A28" s="138"/>
      <c r="B28" s="138" t="s">
        <v>251</v>
      </c>
      <c r="C28" s="138"/>
      <c r="D28" s="138"/>
      <c r="E28" s="138"/>
      <c r="F28" s="138"/>
      <c r="G28" s="133"/>
      <c r="H28" s="139"/>
      <c r="I28" s="460"/>
    </row>
    <row r="29" spans="1:9" x14ac:dyDescent="0.3">
      <c r="A29" s="133"/>
      <c r="B29" s="133" t="s">
        <v>250</v>
      </c>
      <c r="C29" s="133"/>
      <c r="D29" s="133"/>
      <c r="E29" s="133"/>
      <c r="F29" s="133"/>
      <c r="G29" s="133"/>
      <c r="H29" s="139"/>
      <c r="I29" s="460"/>
    </row>
    <row r="30" spans="1:9" x14ac:dyDescent="0.3">
      <c r="A30" s="435"/>
      <c r="B30" s="435" t="s">
        <v>123</v>
      </c>
      <c r="C30" s="435"/>
      <c r="D30" s="435"/>
      <c r="E30" s="435"/>
      <c r="F30" s="435"/>
      <c r="G30" s="427"/>
      <c r="H30" s="427"/>
      <c r="I30" s="427"/>
    </row>
  </sheetData>
  <mergeCells count="9">
    <mergeCell ref="A23:I23"/>
    <mergeCell ref="G1:H1"/>
    <mergeCell ref="G2:H2"/>
    <mergeCell ref="E8:G8"/>
    <mergeCell ref="H8:I8"/>
    <mergeCell ref="A8:A9"/>
    <mergeCell ref="B8:B9"/>
    <mergeCell ref="C8:C9"/>
    <mergeCell ref="D8:D9"/>
  </mergeCells>
  <printOptions gridLines="1"/>
  <pageMargins left="0.25" right="0.25" top="0.75" bottom="0.75" header="0.3" footer="0.3"/>
  <pageSetup scale="7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57" customWidth="1"/>
    <col min="2" max="2" width="13.140625" style="157" customWidth="1"/>
    <col min="3" max="3" width="15.140625" style="157" customWidth="1"/>
    <col min="4" max="4" width="18" style="157" customWidth="1"/>
    <col min="5" max="5" width="20.5703125" style="157" customWidth="1"/>
    <col min="6" max="6" width="21.28515625" style="157" customWidth="1"/>
    <col min="7" max="7" width="15.140625" style="157" customWidth="1"/>
    <col min="8" max="8" width="15.5703125" style="157" customWidth="1"/>
    <col min="9" max="9" width="13.42578125" style="157" customWidth="1"/>
    <col min="10" max="10" width="0" style="157" hidden="1" customWidth="1"/>
    <col min="11" max="16384" width="9.140625" style="157"/>
  </cols>
  <sheetData>
    <row r="1" spans="1:10" ht="15" x14ac:dyDescent="0.3">
      <c r="A1" s="720" t="s">
        <v>503</v>
      </c>
      <c r="B1" s="720"/>
      <c r="C1" s="720"/>
      <c r="D1" s="720"/>
      <c r="E1" s="720"/>
      <c r="F1" s="720"/>
      <c r="G1" s="699" t="s">
        <v>94</v>
      </c>
      <c r="H1" s="699"/>
    </row>
    <row r="2" spans="1:10" ht="15" x14ac:dyDescent="0.3">
      <c r="A2" s="68" t="s">
        <v>124</v>
      </c>
      <c r="B2" s="67"/>
      <c r="C2" s="69"/>
      <c r="D2" s="69"/>
      <c r="E2" s="69"/>
      <c r="F2" s="69"/>
      <c r="G2" s="697" t="str">
        <f>'ფორმა N1'!M2</f>
        <v>01.01.2023-31.12.2023</v>
      </c>
      <c r="H2" s="697"/>
    </row>
    <row r="3" spans="1:10" ht="15" x14ac:dyDescent="0.3">
      <c r="A3" s="68"/>
      <c r="B3" s="68"/>
      <c r="C3" s="68"/>
      <c r="D3" s="68"/>
      <c r="E3" s="68"/>
      <c r="F3" s="68"/>
      <c r="G3" s="235"/>
      <c r="H3" s="235"/>
    </row>
    <row r="4" spans="1:10" ht="15" x14ac:dyDescent="0.3">
      <c r="A4" s="69" t="str">
        <f>'ფორმა N2'!A4</f>
        <v>ანგარიშვალდებული პირის დასახელება:</v>
      </c>
      <c r="B4" s="69"/>
      <c r="C4" s="69"/>
      <c r="D4" s="69"/>
      <c r="E4" s="69"/>
      <c r="F4" s="69"/>
      <c r="G4" s="68"/>
      <c r="H4" s="68"/>
    </row>
    <row r="5" spans="1:10" ht="15" x14ac:dyDescent="0.3">
      <c r="A5" s="72" t="str">
        <f>'ფორმა N1'!D4</f>
        <v>მპგ "ევროპული საქართველო-მოძრაობა თავისუფლებისთვის"</v>
      </c>
      <c r="B5" s="72"/>
      <c r="C5" s="72"/>
      <c r="D5" s="72"/>
      <c r="E5" s="72"/>
      <c r="F5" s="72"/>
      <c r="G5" s="73"/>
      <c r="H5" s="73"/>
    </row>
    <row r="6" spans="1:10" ht="15" x14ac:dyDescent="0.3">
      <c r="A6" s="69"/>
      <c r="B6" s="69"/>
      <c r="C6" s="69"/>
      <c r="D6" s="69"/>
      <c r="E6" s="69"/>
      <c r="F6" s="69"/>
      <c r="G6" s="68"/>
      <c r="H6" s="68"/>
    </row>
    <row r="7" spans="1:10" ht="15" x14ac:dyDescent="0.2">
      <c r="A7" s="231"/>
      <c r="B7" s="231"/>
      <c r="C7" s="231"/>
      <c r="D7" s="231"/>
      <c r="E7" s="231"/>
      <c r="F7" s="231"/>
      <c r="G7" s="70"/>
      <c r="H7" s="70"/>
    </row>
    <row r="8" spans="1:10" ht="30" x14ac:dyDescent="0.2">
      <c r="A8" s="80" t="s">
        <v>64</v>
      </c>
      <c r="B8" s="80" t="s">
        <v>309</v>
      </c>
      <c r="C8" s="80" t="s">
        <v>310</v>
      </c>
      <c r="D8" s="80" t="s">
        <v>209</v>
      </c>
      <c r="E8" s="80" t="s">
        <v>315</v>
      </c>
      <c r="F8" s="80" t="s">
        <v>311</v>
      </c>
      <c r="G8" s="71" t="s">
        <v>10</v>
      </c>
      <c r="H8" s="71" t="s">
        <v>9</v>
      </c>
      <c r="J8" s="157" t="s">
        <v>314</v>
      </c>
    </row>
    <row r="9" spans="1:10" ht="15" x14ac:dyDescent="0.2">
      <c r="A9" s="88"/>
      <c r="B9" s="88"/>
      <c r="C9" s="88"/>
      <c r="D9" s="88"/>
      <c r="E9" s="88"/>
      <c r="F9" s="88"/>
      <c r="G9" s="4"/>
      <c r="H9" s="4"/>
      <c r="J9" s="157" t="s">
        <v>0</v>
      </c>
    </row>
    <row r="10" spans="1:10" ht="15" x14ac:dyDescent="0.2">
      <c r="A10" s="88"/>
      <c r="B10" s="88"/>
      <c r="C10" s="88"/>
      <c r="D10" s="88"/>
      <c r="E10" s="88"/>
      <c r="F10" s="88"/>
      <c r="G10" s="4"/>
      <c r="H10" s="4"/>
    </row>
    <row r="11" spans="1:10" ht="15" x14ac:dyDescent="0.2">
      <c r="A11" s="77"/>
      <c r="B11" s="77"/>
      <c r="C11" s="77"/>
      <c r="D11" s="77"/>
      <c r="E11" s="77"/>
      <c r="F11" s="77"/>
      <c r="G11" s="4"/>
      <c r="H11" s="4"/>
    </row>
    <row r="12" spans="1:10" ht="15" x14ac:dyDescent="0.2">
      <c r="A12" s="77"/>
      <c r="B12" s="77"/>
      <c r="C12" s="77"/>
      <c r="D12" s="77"/>
      <c r="E12" s="77"/>
      <c r="F12" s="77"/>
      <c r="G12" s="4"/>
      <c r="H12" s="4"/>
    </row>
    <row r="13" spans="1:10" ht="15" x14ac:dyDescent="0.2">
      <c r="A13" s="77"/>
      <c r="B13" s="77"/>
      <c r="C13" s="77"/>
      <c r="D13" s="77"/>
      <c r="E13" s="77"/>
      <c r="F13" s="77"/>
      <c r="G13" s="4"/>
      <c r="H13" s="4"/>
    </row>
    <row r="14" spans="1:10" ht="15" x14ac:dyDescent="0.2">
      <c r="A14" s="77"/>
      <c r="B14" s="77"/>
      <c r="C14" s="77"/>
      <c r="D14" s="77"/>
      <c r="E14" s="77"/>
      <c r="F14" s="77"/>
      <c r="G14" s="4"/>
      <c r="H14" s="4"/>
    </row>
    <row r="15" spans="1:10" ht="15" x14ac:dyDescent="0.2">
      <c r="A15" s="77"/>
      <c r="B15" s="77"/>
      <c r="C15" s="77"/>
      <c r="D15" s="77"/>
      <c r="E15" s="77"/>
      <c r="F15" s="77"/>
      <c r="G15" s="4"/>
      <c r="H15" s="4"/>
    </row>
    <row r="16" spans="1:10" ht="15" x14ac:dyDescent="0.2">
      <c r="A16" s="77"/>
      <c r="B16" s="77"/>
      <c r="C16" s="77"/>
      <c r="D16" s="77"/>
      <c r="E16" s="77"/>
      <c r="F16" s="77"/>
      <c r="G16" s="4"/>
      <c r="H16" s="4"/>
    </row>
    <row r="17" spans="1:8" ht="15" x14ac:dyDescent="0.2">
      <c r="A17" s="77"/>
      <c r="B17" s="77"/>
      <c r="C17" s="77"/>
      <c r="D17" s="77"/>
      <c r="E17" s="77"/>
      <c r="F17" s="77"/>
      <c r="G17" s="4"/>
      <c r="H17" s="4"/>
    </row>
    <row r="18" spans="1:8" ht="15" x14ac:dyDescent="0.2">
      <c r="A18" s="77"/>
      <c r="B18" s="77"/>
      <c r="C18" s="77"/>
      <c r="D18" s="77"/>
      <c r="E18" s="77"/>
      <c r="F18" s="77"/>
      <c r="G18" s="4"/>
      <c r="H18" s="4"/>
    </row>
    <row r="19" spans="1:8" ht="15" x14ac:dyDescent="0.2">
      <c r="A19" s="77"/>
      <c r="B19" s="77"/>
      <c r="C19" s="77"/>
      <c r="D19" s="77"/>
      <c r="E19" s="77"/>
      <c r="F19" s="77"/>
      <c r="G19" s="4"/>
      <c r="H19" s="4"/>
    </row>
    <row r="20" spans="1:8" ht="15" x14ac:dyDescent="0.2">
      <c r="A20" s="77"/>
      <c r="B20" s="77"/>
      <c r="C20" s="77"/>
      <c r="D20" s="77"/>
      <c r="E20" s="77"/>
      <c r="F20" s="77"/>
      <c r="G20" s="4"/>
      <c r="H20" s="4"/>
    </row>
    <row r="21" spans="1:8" ht="15" x14ac:dyDescent="0.2">
      <c r="A21" s="77"/>
      <c r="B21" s="77"/>
      <c r="C21" s="77"/>
      <c r="D21" s="77"/>
      <c r="E21" s="77"/>
      <c r="F21" s="77"/>
      <c r="G21" s="4"/>
      <c r="H21" s="4"/>
    </row>
    <row r="22" spans="1:8" ht="15" x14ac:dyDescent="0.2">
      <c r="A22" s="77"/>
      <c r="B22" s="77"/>
      <c r="C22" s="77"/>
      <c r="D22" s="77"/>
      <c r="E22" s="77"/>
      <c r="F22" s="77"/>
      <c r="G22" s="4"/>
      <c r="H22" s="4"/>
    </row>
    <row r="23" spans="1:8" ht="15" x14ac:dyDescent="0.2">
      <c r="A23" s="77"/>
      <c r="B23" s="77"/>
      <c r="C23" s="77"/>
      <c r="D23" s="77"/>
      <c r="E23" s="77"/>
      <c r="F23" s="77"/>
      <c r="G23" s="4"/>
      <c r="H23" s="4"/>
    </row>
    <row r="24" spans="1:8" ht="15" x14ac:dyDescent="0.2">
      <c r="A24" s="77"/>
      <c r="B24" s="77"/>
      <c r="C24" s="77"/>
      <c r="D24" s="77"/>
      <c r="E24" s="77"/>
      <c r="F24" s="77"/>
      <c r="G24" s="4"/>
      <c r="H24" s="4"/>
    </row>
    <row r="25" spans="1:8" ht="15" x14ac:dyDescent="0.2">
      <c r="A25" s="77"/>
      <c r="B25" s="77"/>
      <c r="C25" s="77"/>
      <c r="D25" s="77"/>
      <c r="E25" s="77"/>
      <c r="F25" s="77"/>
      <c r="G25" s="4"/>
      <c r="H25" s="4"/>
    </row>
    <row r="26" spans="1:8" ht="15" x14ac:dyDescent="0.2">
      <c r="A26" s="77"/>
      <c r="B26" s="77"/>
      <c r="C26" s="77"/>
      <c r="D26" s="77"/>
      <c r="E26" s="77"/>
      <c r="F26" s="77"/>
      <c r="G26" s="4"/>
      <c r="H26" s="4"/>
    </row>
    <row r="27" spans="1:8" ht="15" x14ac:dyDescent="0.2">
      <c r="A27" s="77"/>
      <c r="B27" s="77"/>
      <c r="C27" s="77"/>
      <c r="D27" s="77"/>
      <c r="E27" s="77"/>
      <c r="F27" s="77"/>
      <c r="G27" s="4"/>
      <c r="H27" s="4"/>
    </row>
    <row r="28" spans="1:8" ht="15" x14ac:dyDescent="0.2">
      <c r="A28" s="77"/>
      <c r="B28" s="77"/>
      <c r="C28" s="77"/>
      <c r="D28" s="77"/>
      <c r="E28" s="77"/>
      <c r="F28" s="77"/>
      <c r="G28" s="4"/>
      <c r="H28" s="4"/>
    </row>
    <row r="29" spans="1:8" ht="15" x14ac:dyDescent="0.2">
      <c r="A29" s="77"/>
      <c r="B29" s="77"/>
      <c r="C29" s="77"/>
      <c r="D29" s="77"/>
      <c r="E29" s="77"/>
      <c r="F29" s="77"/>
      <c r="G29" s="4"/>
      <c r="H29" s="4"/>
    </row>
    <row r="30" spans="1:8" ht="15" x14ac:dyDescent="0.2">
      <c r="A30" s="77"/>
      <c r="B30" s="77"/>
      <c r="C30" s="77"/>
      <c r="D30" s="77"/>
      <c r="E30" s="77"/>
      <c r="F30" s="77"/>
      <c r="G30" s="4"/>
      <c r="H30" s="4"/>
    </row>
    <row r="31" spans="1:8" ht="15" x14ac:dyDescent="0.2">
      <c r="A31" s="77"/>
      <c r="B31" s="77"/>
      <c r="C31" s="77"/>
      <c r="D31" s="77"/>
      <c r="E31" s="77"/>
      <c r="F31" s="77"/>
      <c r="G31" s="4"/>
      <c r="H31" s="4"/>
    </row>
    <row r="32" spans="1:8" ht="15" x14ac:dyDescent="0.2">
      <c r="A32" s="77"/>
      <c r="B32" s="77"/>
      <c r="C32" s="77"/>
      <c r="D32" s="77"/>
      <c r="E32" s="77"/>
      <c r="F32" s="77"/>
      <c r="G32" s="4"/>
      <c r="H32" s="4"/>
    </row>
    <row r="33" spans="1:9" ht="15" x14ac:dyDescent="0.2">
      <c r="A33" s="77"/>
      <c r="B33" s="77"/>
      <c r="C33" s="77"/>
      <c r="D33" s="77"/>
      <c r="E33" s="77"/>
      <c r="F33" s="77"/>
      <c r="G33" s="4"/>
      <c r="H33" s="4"/>
    </row>
    <row r="34" spans="1:9" ht="15" x14ac:dyDescent="0.3">
      <c r="A34" s="77"/>
      <c r="B34" s="89"/>
      <c r="C34" s="89"/>
      <c r="D34" s="89"/>
      <c r="E34" s="89"/>
      <c r="F34" s="89" t="s">
        <v>313</v>
      </c>
      <c r="G34" s="76">
        <f>SUM(G9:G33)</f>
        <v>0</v>
      </c>
      <c r="H34" s="76">
        <f>SUM(H9:H33)</f>
        <v>0</v>
      </c>
    </row>
    <row r="35" spans="1:9" ht="15" x14ac:dyDescent="0.3">
      <c r="A35" s="155"/>
      <c r="B35" s="155"/>
      <c r="C35" s="155"/>
      <c r="D35" s="155"/>
      <c r="E35" s="155"/>
      <c r="F35" s="155"/>
      <c r="G35" s="155"/>
      <c r="H35" s="133"/>
      <c r="I35" s="133"/>
    </row>
    <row r="36" spans="1:9" ht="15" x14ac:dyDescent="0.3">
      <c r="A36" s="721" t="s">
        <v>461</v>
      </c>
      <c r="B36" s="721"/>
      <c r="C36" s="721"/>
      <c r="D36" s="721"/>
      <c r="E36" s="721"/>
      <c r="F36" s="721"/>
      <c r="G36" s="721"/>
      <c r="H36" s="721"/>
      <c r="I36" s="133"/>
    </row>
    <row r="37" spans="1:9" ht="15" x14ac:dyDescent="0.3">
      <c r="A37" s="232"/>
      <c r="B37" s="232"/>
      <c r="C37" s="155"/>
      <c r="D37" s="155"/>
      <c r="E37" s="155"/>
      <c r="F37" s="155"/>
      <c r="G37" s="155"/>
      <c r="H37" s="133"/>
      <c r="I37" s="133"/>
    </row>
    <row r="38" spans="1:9" ht="15" x14ac:dyDescent="0.3">
      <c r="A38" s="232"/>
      <c r="B38" s="232"/>
      <c r="C38" s="133"/>
      <c r="D38" s="133"/>
      <c r="E38" s="133"/>
      <c r="F38" s="133"/>
      <c r="G38" s="133"/>
      <c r="H38" s="133"/>
      <c r="I38" s="133"/>
    </row>
    <row r="39" spans="1:9" ht="15" x14ac:dyDescent="0.3">
      <c r="A39" s="232"/>
      <c r="B39" s="232"/>
      <c r="C39" s="133"/>
      <c r="D39" s="133"/>
      <c r="E39" s="133"/>
      <c r="F39" s="133"/>
      <c r="G39" s="133"/>
      <c r="H39" s="133"/>
      <c r="I39" s="133"/>
    </row>
    <row r="40" spans="1:9" x14ac:dyDescent="0.2">
      <c r="A40" s="279"/>
      <c r="B40" s="279"/>
      <c r="C40" s="279"/>
      <c r="D40" s="279"/>
      <c r="E40" s="279"/>
      <c r="F40" s="279"/>
      <c r="G40" s="279"/>
      <c r="H40" s="279"/>
      <c r="I40" s="279"/>
    </row>
    <row r="41" spans="1:9" ht="15" x14ac:dyDescent="0.3">
      <c r="A41" s="138" t="s">
        <v>93</v>
      </c>
      <c r="B41" s="138"/>
      <c r="C41" s="133"/>
      <c r="D41" s="133"/>
      <c r="E41" s="133"/>
      <c r="F41" s="133"/>
      <c r="G41" s="133"/>
      <c r="H41" s="133"/>
      <c r="I41" s="133"/>
    </row>
    <row r="42" spans="1:9" ht="15" x14ac:dyDescent="0.3">
      <c r="A42" s="133"/>
      <c r="B42" s="133"/>
      <c r="C42" s="133"/>
      <c r="D42" s="133"/>
      <c r="E42" s="133"/>
      <c r="F42" s="133"/>
      <c r="G42" s="133"/>
      <c r="H42" s="133"/>
      <c r="I42" s="133"/>
    </row>
    <row r="43" spans="1:9" ht="15" x14ac:dyDescent="0.3">
      <c r="A43" s="133"/>
      <c r="B43" s="133"/>
      <c r="C43" s="133"/>
      <c r="D43" s="133"/>
      <c r="E43" s="133"/>
      <c r="F43" s="133"/>
      <c r="G43" s="133"/>
      <c r="H43" s="133"/>
      <c r="I43" s="139"/>
    </row>
    <row r="44" spans="1:9" ht="15" x14ac:dyDescent="0.3">
      <c r="A44" s="138"/>
      <c r="B44" s="138"/>
      <c r="C44" s="138" t="s">
        <v>370</v>
      </c>
      <c r="D44" s="138"/>
      <c r="E44" s="155"/>
      <c r="F44" s="138"/>
      <c r="G44" s="138"/>
      <c r="H44" s="133"/>
      <c r="I44" s="139"/>
    </row>
    <row r="45" spans="1:9" ht="15" x14ac:dyDescent="0.3">
      <c r="A45" s="133"/>
      <c r="B45" s="133"/>
      <c r="C45" s="133" t="s">
        <v>250</v>
      </c>
      <c r="D45" s="133"/>
      <c r="E45" s="133"/>
      <c r="F45" s="133"/>
      <c r="G45" s="133"/>
      <c r="H45" s="133"/>
      <c r="I45" s="139"/>
    </row>
    <row r="46" spans="1:9" x14ac:dyDescent="0.2">
      <c r="A46" s="140"/>
      <c r="B46" s="140"/>
      <c r="C46" s="140" t="s">
        <v>123</v>
      </c>
      <c r="D46" s="140"/>
      <c r="E46" s="140"/>
      <c r="F46" s="140"/>
      <c r="G46" s="140"/>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L51"/>
  <sheetViews>
    <sheetView view="pageBreakPreview" zoomScale="90" zoomScaleSheetLayoutView="90" workbookViewId="0">
      <selection activeCell="A10" sqref="A10:A37"/>
    </sheetView>
  </sheetViews>
  <sheetFormatPr defaultColWidth="9.140625" defaultRowHeight="15" x14ac:dyDescent="0.3"/>
  <cols>
    <col min="1" max="1" width="5.42578125" style="427" customWidth="1"/>
    <col min="2" max="2" width="27.5703125" style="427" customWidth="1"/>
    <col min="3" max="3" width="36.5703125" style="427" customWidth="1"/>
    <col min="4" max="4" width="16.85546875" style="427" customWidth="1"/>
    <col min="5" max="5" width="18.85546875" style="427" customWidth="1"/>
    <col min="6" max="6" width="28.85546875" style="427" customWidth="1"/>
    <col min="7" max="7" width="13.7109375" style="427" customWidth="1"/>
    <col min="8" max="8" width="19.42578125" style="427" bestFit="1" customWidth="1"/>
    <col min="9" max="9" width="18.5703125" style="427" bestFit="1" customWidth="1"/>
    <col min="10" max="10" width="16.7109375" style="427" customWidth="1"/>
    <col min="11" max="11" width="17.7109375" style="427" customWidth="1"/>
    <col min="12" max="12" width="30.5703125" style="427" customWidth="1"/>
    <col min="13" max="16384" width="9.140625" style="427"/>
  </cols>
  <sheetData>
    <row r="2" spans="1:12" x14ac:dyDescent="0.3">
      <c r="A2" s="725" t="s">
        <v>414</v>
      </c>
      <c r="B2" s="725"/>
      <c r="C2" s="725"/>
      <c r="D2" s="725"/>
      <c r="E2" s="440"/>
      <c r="F2" s="69"/>
      <c r="G2" s="69"/>
      <c r="H2" s="69"/>
      <c r="I2" s="69"/>
      <c r="J2" s="442"/>
      <c r="K2" s="441"/>
      <c r="L2" s="441" t="s">
        <v>94</v>
      </c>
    </row>
    <row r="3" spans="1:12" x14ac:dyDescent="0.3">
      <c r="A3" s="68" t="s">
        <v>124</v>
      </c>
      <c r="B3" s="67"/>
      <c r="C3" s="69"/>
      <c r="D3" s="69"/>
      <c r="E3" s="69"/>
      <c r="F3" s="69"/>
      <c r="G3" s="69"/>
      <c r="H3" s="69"/>
      <c r="I3" s="69"/>
      <c r="J3" s="442"/>
      <c r="K3" s="697" t="str">
        <f>'ფორმა N1'!M2</f>
        <v>01.01.2023-31.12.2023</v>
      </c>
      <c r="L3" s="697"/>
    </row>
    <row r="4" spans="1:12" x14ac:dyDescent="0.3">
      <c r="A4" s="68"/>
      <c r="B4" s="68"/>
      <c r="C4" s="67"/>
      <c r="D4" s="67"/>
      <c r="E4" s="67"/>
      <c r="F4" s="67"/>
      <c r="G4" s="67"/>
      <c r="H4" s="67"/>
      <c r="I4" s="67"/>
      <c r="J4" s="442"/>
      <c r="K4" s="442"/>
      <c r="L4" s="442"/>
    </row>
    <row r="5" spans="1:12" x14ac:dyDescent="0.3">
      <c r="A5" s="69" t="s">
        <v>254</v>
      </c>
      <c r="B5" s="69"/>
      <c r="C5" s="69"/>
      <c r="D5" s="69"/>
      <c r="E5" s="69"/>
      <c r="F5" s="69"/>
      <c r="G5" s="69"/>
      <c r="H5" s="69"/>
      <c r="I5" s="69"/>
      <c r="J5" s="68"/>
      <c r="K5" s="68"/>
      <c r="L5" s="68"/>
    </row>
    <row r="6" spans="1:12" x14ac:dyDescent="0.3">
      <c r="A6" s="72" t="str">
        <f>'ფორმა N1'!D4</f>
        <v>მპგ "ევროპული საქართველო-მოძრაობა თავისუფლებისთვის"</v>
      </c>
      <c r="B6" s="72"/>
      <c r="C6" s="72"/>
      <c r="D6" s="72"/>
      <c r="E6" s="72"/>
      <c r="F6" s="72"/>
      <c r="G6" s="72"/>
      <c r="H6" s="72"/>
      <c r="I6" s="72"/>
      <c r="J6" s="73"/>
      <c r="K6" s="73"/>
    </row>
    <row r="7" spans="1:12" x14ac:dyDescent="0.3">
      <c r="A7" s="69"/>
      <c r="B7" s="69"/>
      <c r="C7" s="69"/>
      <c r="D7" s="69"/>
      <c r="E7" s="69"/>
      <c r="F7" s="69"/>
      <c r="G7" s="69"/>
      <c r="H7" s="69"/>
      <c r="I7" s="69"/>
      <c r="J7" s="68"/>
      <c r="K7" s="68"/>
      <c r="L7" s="68"/>
    </row>
    <row r="8" spans="1:12" x14ac:dyDescent="0.3">
      <c r="A8" s="436"/>
      <c r="B8" s="436"/>
      <c r="C8" s="436"/>
      <c r="D8" s="436"/>
      <c r="E8" s="436"/>
      <c r="F8" s="436"/>
      <c r="G8" s="436"/>
      <c r="H8" s="436"/>
      <c r="I8" s="436"/>
      <c r="J8" s="70"/>
      <c r="K8" s="70"/>
      <c r="L8" s="70"/>
    </row>
    <row r="9" spans="1:12" ht="45" x14ac:dyDescent="0.3">
      <c r="A9" s="80" t="s">
        <v>64</v>
      </c>
      <c r="B9" s="80" t="s">
        <v>390</v>
      </c>
      <c r="C9" s="80" t="s">
        <v>391</v>
      </c>
      <c r="D9" s="80" t="s">
        <v>392</v>
      </c>
      <c r="E9" s="80" t="s">
        <v>393</v>
      </c>
      <c r="F9" s="80" t="s">
        <v>394</v>
      </c>
      <c r="G9" s="80" t="s">
        <v>395</v>
      </c>
      <c r="H9" s="80" t="s">
        <v>416</v>
      </c>
      <c r="I9" s="80" t="s">
        <v>396</v>
      </c>
      <c r="J9" s="80" t="s">
        <v>397</v>
      </c>
      <c r="K9" s="80" t="s">
        <v>398</v>
      </c>
      <c r="L9" s="80" t="s">
        <v>293</v>
      </c>
    </row>
    <row r="10" spans="1:12" s="577" customFormat="1" ht="26.25" customHeight="1" x14ac:dyDescent="0.3">
      <c r="A10" s="516">
        <v>1</v>
      </c>
      <c r="B10" s="631" t="s">
        <v>791</v>
      </c>
      <c r="C10" s="632" t="s">
        <v>792</v>
      </c>
      <c r="D10" s="629">
        <v>400348566</v>
      </c>
      <c r="E10" s="88" t="s">
        <v>548</v>
      </c>
      <c r="F10" s="516"/>
      <c r="G10" s="516"/>
      <c r="H10" s="364" t="s">
        <v>548</v>
      </c>
      <c r="I10" s="629" t="s">
        <v>550</v>
      </c>
      <c r="J10" s="553"/>
      <c r="K10" s="572">
        <v>270</v>
      </c>
      <c r="L10" s="516" t="s">
        <v>793</v>
      </c>
    </row>
    <row r="11" spans="1:12" ht="13.5" customHeight="1" x14ac:dyDescent="0.3">
      <c r="A11" s="516">
        <v>2</v>
      </c>
      <c r="B11" s="574" t="s">
        <v>609</v>
      </c>
      <c r="C11" s="575" t="s">
        <v>547</v>
      </c>
      <c r="D11" s="576" t="s">
        <v>573</v>
      </c>
      <c r="E11" s="88" t="s">
        <v>548</v>
      </c>
      <c r="F11" s="516" t="s">
        <v>828</v>
      </c>
      <c r="G11" s="523"/>
      <c r="H11" s="364" t="s">
        <v>548</v>
      </c>
      <c r="I11" s="515" t="s">
        <v>549</v>
      </c>
      <c r="J11" s="524"/>
      <c r="K11" s="635">
        <v>805.79</v>
      </c>
      <c r="L11" s="523"/>
    </row>
    <row r="12" spans="1:12" ht="13.5" customHeight="1" x14ac:dyDescent="0.3">
      <c r="A12" s="516">
        <v>3</v>
      </c>
      <c r="B12" s="574" t="s">
        <v>609</v>
      </c>
      <c r="C12" s="575" t="s">
        <v>547</v>
      </c>
      <c r="D12" s="576" t="s">
        <v>573</v>
      </c>
      <c r="E12" s="88" t="s">
        <v>548</v>
      </c>
      <c r="F12" s="516" t="s">
        <v>832</v>
      </c>
      <c r="G12" s="523"/>
      <c r="H12" s="364" t="s">
        <v>548</v>
      </c>
      <c r="I12" s="515" t="s">
        <v>549</v>
      </c>
      <c r="J12" s="524"/>
      <c r="K12" s="635">
        <v>2326.5</v>
      </c>
      <c r="L12" s="523"/>
    </row>
    <row r="13" spans="1:12" ht="13.5" customHeight="1" x14ac:dyDescent="0.3">
      <c r="A13" s="516">
        <v>4</v>
      </c>
      <c r="B13" s="574" t="s">
        <v>609</v>
      </c>
      <c r="C13" s="575" t="s">
        <v>547</v>
      </c>
      <c r="D13" s="576" t="s">
        <v>573</v>
      </c>
      <c r="E13" s="88" t="s">
        <v>548</v>
      </c>
      <c r="F13" s="516" t="s">
        <v>833</v>
      </c>
      <c r="G13" s="523"/>
      <c r="H13" s="364" t="s">
        <v>548</v>
      </c>
      <c r="I13" s="515" t="s">
        <v>549</v>
      </c>
      <c r="J13" s="524"/>
      <c r="K13" s="635">
        <v>1606.14</v>
      </c>
      <c r="L13" s="523"/>
    </row>
    <row r="14" spans="1:12" ht="13.5" customHeight="1" x14ac:dyDescent="0.3">
      <c r="A14" s="516">
        <v>5</v>
      </c>
      <c r="B14" s="574" t="s">
        <v>609</v>
      </c>
      <c r="C14" s="575" t="s">
        <v>547</v>
      </c>
      <c r="D14" s="576" t="s">
        <v>573</v>
      </c>
      <c r="E14" s="88" t="s">
        <v>548</v>
      </c>
      <c r="F14" s="516" t="s">
        <v>834</v>
      </c>
      <c r="G14" s="523"/>
      <c r="H14" s="364" t="s">
        <v>548</v>
      </c>
      <c r="I14" s="515" t="s">
        <v>549</v>
      </c>
      <c r="J14" s="524"/>
      <c r="K14" s="635">
        <v>2353.5</v>
      </c>
      <c r="L14" s="523"/>
    </row>
    <row r="15" spans="1:12" ht="13.5" customHeight="1" x14ac:dyDescent="0.3">
      <c r="A15" s="516">
        <v>6</v>
      </c>
      <c r="B15" s="574" t="s">
        <v>609</v>
      </c>
      <c r="C15" s="575" t="s">
        <v>547</v>
      </c>
      <c r="D15" s="576" t="s">
        <v>573</v>
      </c>
      <c r="E15" s="88" t="s">
        <v>548</v>
      </c>
      <c r="F15" s="516" t="s">
        <v>835</v>
      </c>
      <c r="G15" s="523"/>
      <c r="H15" s="364" t="s">
        <v>548</v>
      </c>
      <c r="I15" s="515" t="s">
        <v>549</v>
      </c>
      <c r="J15" s="524"/>
      <c r="K15" s="635">
        <v>265.94</v>
      </c>
      <c r="L15" s="523"/>
    </row>
    <row r="16" spans="1:12" ht="13.5" customHeight="1" x14ac:dyDescent="0.3">
      <c r="A16" s="516">
        <v>7</v>
      </c>
      <c r="B16" s="574" t="s">
        <v>609</v>
      </c>
      <c r="C16" s="575" t="s">
        <v>547</v>
      </c>
      <c r="D16" s="576" t="s">
        <v>573</v>
      </c>
      <c r="E16" s="88" t="s">
        <v>548</v>
      </c>
      <c r="F16" s="516" t="s">
        <v>836</v>
      </c>
      <c r="G16" s="523"/>
      <c r="H16" s="364" t="s">
        <v>548</v>
      </c>
      <c r="I16" s="515" t="s">
        <v>549</v>
      </c>
      <c r="J16" s="524"/>
      <c r="K16" s="635">
        <v>2367</v>
      </c>
      <c r="L16" s="523"/>
    </row>
    <row r="17" spans="1:12" ht="13.5" customHeight="1" x14ac:dyDescent="0.3">
      <c r="A17" s="516">
        <v>8</v>
      </c>
      <c r="B17" s="574" t="s">
        <v>609</v>
      </c>
      <c r="C17" s="575" t="s">
        <v>547</v>
      </c>
      <c r="D17" s="576" t="s">
        <v>573</v>
      </c>
      <c r="E17" s="88" t="s">
        <v>548</v>
      </c>
      <c r="F17" s="516" t="s">
        <v>837</v>
      </c>
      <c r="G17" s="523"/>
      <c r="H17" s="364" t="s">
        <v>548</v>
      </c>
      <c r="I17" s="515" t="s">
        <v>549</v>
      </c>
      <c r="J17" s="524"/>
      <c r="K17" s="635">
        <v>2267.4</v>
      </c>
      <c r="L17" s="523"/>
    </row>
    <row r="18" spans="1:12" ht="14.25" customHeight="1" x14ac:dyDescent="0.3">
      <c r="A18" s="516">
        <v>9</v>
      </c>
      <c r="B18" s="574" t="s">
        <v>609</v>
      </c>
      <c r="C18" s="575" t="s">
        <v>547</v>
      </c>
      <c r="D18" s="576" t="s">
        <v>573</v>
      </c>
      <c r="E18" s="88" t="s">
        <v>548</v>
      </c>
      <c r="F18" s="516" t="s">
        <v>838</v>
      </c>
      <c r="G18" s="523"/>
      <c r="H18" s="364" t="s">
        <v>548</v>
      </c>
      <c r="I18" s="515" t="s">
        <v>549</v>
      </c>
      <c r="J18" s="524"/>
      <c r="K18" s="635">
        <v>2371.5</v>
      </c>
      <c r="L18" s="523"/>
    </row>
    <row r="19" spans="1:12" ht="14.25" customHeight="1" x14ac:dyDescent="0.3">
      <c r="A19" s="516">
        <v>10</v>
      </c>
      <c r="B19" s="574" t="s">
        <v>609</v>
      </c>
      <c r="C19" s="575" t="s">
        <v>547</v>
      </c>
      <c r="D19" s="576" t="s">
        <v>573</v>
      </c>
      <c r="E19" s="88" t="s">
        <v>548</v>
      </c>
      <c r="F19" s="516" t="s">
        <v>839</v>
      </c>
      <c r="G19" s="523"/>
      <c r="H19" s="364" t="s">
        <v>548</v>
      </c>
      <c r="I19" s="515" t="s">
        <v>549</v>
      </c>
      <c r="J19" s="524"/>
      <c r="K19" s="635">
        <v>832.51</v>
      </c>
      <c r="L19" s="523"/>
    </row>
    <row r="20" spans="1:12" ht="14.25" customHeight="1" x14ac:dyDescent="0.3">
      <c r="A20" s="516">
        <v>11</v>
      </c>
      <c r="B20" s="574" t="s">
        <v>609</v>
      </c>
      <c r="C20" s="575" t="s">
        <v>547</v>
      </c>
      <c r="D20" s="576" t="s">
        <v>573</v>
      </c>
      <c r="E20" s="88" t="s">
        <v>548</v>
      </c>
      <c r="F20" s="516" t="s">
        <v>841</v>
      </c>
      <c r="G20" s="523"/>
      <c r="H20" s="364" t="s">
        <v>548</v>
      </c>
      <c r="I20" s="515" t="s">
        <v>549</v>
      </c>
      <c r="J20" s="524"/>
      <c r="K20" s="635">
        <v>1099.52</v>
      </c>
      <c r="L20" s="523"/>
    </row>
    <row r="21" spans="1:12" ht="14.25" customHeight="1" x14ac:dyDescent="0.3">
      <c r="A21" s="516">
        <v>12</v>
      </c>
      <c r="B21" s="574" t="s">
        <v>609</v>
      </c>
      <c r="C21" s="575" t="s">
        <v>547</v>
      </c>
      <c r="D21" s="576" t="s">
        <v>573</v>
      </c>
      <c r="E21" s="88" t="s">
        <v>548</v>
      </c>
      <c r="F21" s="516" t="s">
        <v>842</v>
      </c>
      <c r="G21" s="523"/>
      <c r="H21" s="364" t="s">
        <v>548</v>
      </c>
      <c r="I21" s="515" t="s">
        <v>549</v>
      </c>
      <c r="J21" s="524"/>
      <c r="K21" s="635">
        <v>2298.7800000000002</v>
      </c>
      <c r="L21" s="523"/>
    </row>
    <row r="22" spans="1:12" ht="14.25" customHeight="1" x14ac:dyDescent="0.3">
      <c r="A22" s="516">
        <v>13</v>
      </c>
      <c r="B22" s="574" t="s">
        <v>609</v>
      </c>
      <c r="C22" s="575" t="s">
        <v>547</v>
      </c>
      <c r="D22" s="576" t="s">
        <v>573</v>
      </c>
      <c r="E22" s="88" t="s">
        <v>548</v>
      </c>
      <c r="F22" s="516" t="s">
        <v>844</v>
      </c>
      <c r="G22" s="523"/>
      <c r="H22" s="364" t="s">
        <v>548</v>
      </c>
      <c r="I22" s="515" t="s">
        <v>549</v>
      </c>
      <c r="J22" s="524"/>
      <c r="K22" s="635">
        <v>2470.5</v>
      </c>
      <c r="L22" s="523"/>
    </row>
    <row r="23" spans="1:12" ht="14.25" customHeight="1" x14ac:dyDescent="0.3">
      <c r="A23" s="516">
        <v>14</v>
      </c>
      <c r="B23" s="574" t="s">
        <v>609</v>
      </c>
      <c r="C23" s="575" t="s">
        <v>547</v>
      </c>
      <c r="D23" s="576" t="s">
        <v>573</v>
      </c>
      <c r="E23" s="88" t="s">
        <v>548</v>
      </c>
      <c r="F23" s="516" t="s">
        <v>845</v>
      </c>
      <c r="G23" s="523"/>
      <c r="H23" s="364" t="s">
        <v>548</v>
      </c>
      <c r="I23" s="515" t="s">
        <v>549</v>
      </c>
      <c r="J23" s="524"/>
      <c r="K23" s="635">
        <v>160.56</v>
      </c>
      <c r="L23" s="523"/>
    </row>
    <row r="24" spans="1:12" ht="14.25" customHeight="1" x14ac:dyDescent="0.3">
      <c r="A24" s="516">
        <v>15</v>
      </c>
      <c r="B24" s="574" t="s">
        <v>609</v>
      </c>
      <c r="C24" s="575" t="s">
        <v>547</v>
      </c>
      <c r="D24" s="576" t="s">
        <v>573</v>
      </c>
      <c r="E24" s="88" t="s">
        <v>548</v>
      </c>
      <c r="F24" s="516" t="s">
        <v>846</v>
      </c>
      <c r="G24" s="523"/>
      <c r="H24" s="364" t="s">
        <v>548</v>
      </c>
      <c r="I24" s="515" t="s">
        <v>549</v>
      </c>
      <c r="J24" s="524"/>
      <c r="K24" s="635">
        <v>1938.71</v>
      </c>
      <c r="L24" s="523"/>
    </row>
    <row r="25" spans="1:12" ht="14.25" customHeight="1" x14ac:dyDescent="0.3">
      <c r="A25" s="516">
        <v>16</v>
      </c>
      <c r="B25" s="425" t="s">
        <v>322</v>
      </c>
      <c r="C25" s="628" t="s">
        <v>610</v>
      </c>
      <c r="D25" s="633">
        <v>405409525</v>
      </c>
      <c r="E25" s="88" t="s">
        <v>548</v>
      </c>
      <c r="F25" s="523"/>
      <c r="G25" s="523"/>
      <c r="H25" s="364" t="s">
        <v>548</v>
      </c>
      <c r="I25" s="515" t="s">
        <v>549</v>
      </c>
      <c r="J25" s="524"/>
      <c r="K25" s="635">
        <v>3000</v>
      </c>
      <c r="L25" s="628" t="s">
        <v>801</v>
      </c>
    </row>
    <row r="26" spans="1:12" ht="14.25" customHeight="1" x14ac:dyDescent="0.3">
      <c r="A26" s="516">
        <v>17</v>
      </c>
      <c r="B26" s="425" t="s">
        <v>322</v>
      </c>
      <c r="C26" s="628" t="s">
        <v>610</v>
      </c>
      <c r="D26" s="633">
        <v>405409525</v>
      </c>
      <c r="E26" s="88" t="s">
        <v>548</v>
      </c>
      <c r="F26" s="523"/>
      <c r="G26" s="523"/>
      <c r="H26" s="364" t="s">
        <v>548</v>
      </c>
      <c r="I26" s="515" t="s">
        <v>549</v>
      </c>
      <c r="J26" s="524"/>
      <c r="K26" s="635">
        <v>19000</v>
      </c>
      <c r="L26" s="628" t="s">
        <v>802</v>
      </c>
    </row>
    <row r="27" spans="1:12" ht="14.25" customHeight="1" x14ac:dyDescent="0.3">
      <c r="A27" s="516">
        <v>18</v>
      </c>
      <c r="B27" s="425" t="s">
        <v>322</v>
      </c>
      <c r="C27" s="628" t="s">
        <v>797</v>
      </c>
      <c r="D27" s="633">
        <v>406332856</v>
      </c>
      <c r="E27" s="88" t="s">
        <v>548</v>
      </c>
      <c r="F27" s="523"/>
      <c r="G27" s="523"/>
      <c r="H27" s="364" t="s">
        <v>548</v>
      </c>
      <c r="I27" s="629" t="s">
        <v>550</v>
      </c>
      <c r="J27" s="524"/>
      <c r="K27" s="630">
        <v>1925</v>
      </c>
      <c r="L27" s="628" t="s">
        <v>808</v>
      </c>
    </row>
    <row r="28" spans="1:12" ht="14.25" customHeight="1" x14ac:dyDescent="0.3">
      <c r="A28" s="516">
        <v>19</v>
      </c>
      <c r="B28" s="425" t="s">
        <v>322</v>
      </c>
      <c r="C28" s="628" t="s">
        <v>551</v>
      </c>
      <c r="D28" s="578" t="s">
        <v>552</v>
      </c>
      <c r="E28" s="88" t="s">
        <v>548</v>
      </c>
      <c r="F28" s="523"/>
      <c r="G28" s="523"/>
      <c r="H28" s="364" t="s">
        <v>548</v>
      </c>
      <c r="I28" s="515" t="s">
        <v>549</v>
      </c>
      <c r="J28" s="524"/>
      <c r="K28" s="630">
        <v>200</v>
      </c>
      <c r="L28" s="628" t="s">
        <v>804</v>
      </c>
    </row>
    <row r="29" spans="1:12" ht="14.25" customHeight="1" x14ac:dyDescent="0.3">
      <c r="A29" s="516">
        <v>20</v>
      </c>
      <c r="B29" s="425" t="s">
        <v>322</v>
      </c>
      <c r="C29" s="628" t="s">
        <v>797</v>
      </c>
      <c r="D29" s="633">
        <v>406332856</v>
      </c>
      <c r="E29" s="88" t="s">
        <v>548</v>
      </c>
      <c r="F29" s="523"/>
      <c r="G29" s="523"/>
      <c r="H29" s="364" t="s">
        <v>548</v>
      </c>
      <c r="I29" s="629" t="s">
        <v>550</v>
      </c>
      <c r="J29" s="524"/>
      <c r="K29" s="630">
        <v>350</v>
      </c>
      <c r="L29" s="628" t="s">
        <v>809</v>
      </c>
    </row>
    <row r="30" spans="1:12" ht="14.25" customHeight="1" x14ac:dyDescent="0.3">
      <c r="A30" s="516">
        <v>21</v>
      </c>
      <c r="B30" s="425" t="s">
        <v>322</v>
      </c>
      <c r="C30" s="628" t="s">
        <v>792</v>
      </c>
      <c r="D30" s="629">
        <v>400348566</v>
      </c>
      <c r="E30" s="88" t="s">
        <v>548</v>
      </c>
      <c r="F30" s="523"/>
      <c r="G30" s="523"/>
      <c r="H30" s="364" t="s">
        <v>548</v>
      </c>
      <c r="I30" s="629" t="s">
        <v>550</v>
      </c>
      <c r="J30" s="524"/>
      <c r="K30" s="630">
        <v>441</v>
      </c>
      <c r="L30" s="628" t="s">
        <v>810</v>
      </c>
    </row>
    <row r="31" spans="1:12" ht="14.25" customHeight="1" x14ac:dyDescent="0.3">
      <c r="A31" s="516">
        <v>22</v>
      </c>
      <c r="B31" s="425" t="s">
        <v>322</v>
      </c>
      <c r="C31" s="628" t="s">
        <v>792</v>
      </c>
      <c r="D31" s="629">
        <v>400348566</v>
      </c>
      <c r="E31" s="88" t="s">
        <v>548</v>
      </c>
      <c r="F31" s="523"/>
      <c r="G31" s="523"/>
      <c r="H31" s="364" t="s">
        <v>548</v>
      </c>
      <c r="I31" s="629" t="s">
        <v>550</v>
      </c>
      <c r="J31" s="524"/>
      <c r="K31" s="630">
        <v>2010</v>
      </c>
      <c r="L31" s="628" t="s">
        <v>811</v>
      </c>
    </row>
    <row r="32" spans="1:12" ht="14.25" customHeight="1" x14ac:dyDescent="0.3">
      <c r="A32" s="516">
        <v>23</v>
      </c>
      <c r="B32" s="425" t="s">
        <v>322</v>
      </c>
      <c r="C32" s="628" t="s">
        <v>551</v>
      </c>
      <c r="D32" s="578" t="s">
        <v>552</v>
      </c>
      <c r="E32" s="88" t="s">
        <v>548</v>
      </c>
      <c r="F32" s="523"/>
      <c r="G32" s="523"/>
      <c r="H32" s="364" t="s">
        <v>548</v>
      </c>
      <c r="I32" s="515" t="s">
        <v>549</v>
      </c>
      <c r="J32" s="524"/>
      <c r="K32" s="630">
        <v>250</v>
      </c>
      <c r="L32" s="628" t="s">
        <v>804</v>
      </c>
    </row>
    <row r="33" spans="1:12" ht="14.25" customHeight="1" x14ac:dyDescent="0.3">
      <c r="A33" s="516">
        <v>24</v>
      </c>
      <c r="B33" s="425" t="s">
        <v>322</v>
      </c>
      <c r="C33" s="628" t="s">
        <v>792</v>
      </c>
      <c r="D33" s="629">
        <v>400348566</v>
      </c>
      <c r="E33" s="88" t="s">
        <v>548</v>
      </c>
      <c r="F33" s="523"/>
      <c r="G33" s="523"/>
      <c r="H33" s="364" t="s">
        <v>548</v>
      </c>
      <c r="I33" s="629" t="s">
        <v>550</v>
      </c>
      <c r="J33" s="524"/>
      <c r="K33" s="630">
        <v>1900</v>
      </c>
      <c r="L33" s="628" t="s">
        <v>812</v>
      </c>
    </row>
    <row r="34" spans="1:12" ht="14.25" customHeight="1" x14ac:dyDescent="0.3">
      <c r="A34" s="516">
        <v>25</v>
      </c>
      <c r="B34" s="425" t="s">
        <v>322</v>
      </c>
      <c r="C34" s="628" t="s">
        <v>551</v>
      </c>
      <c r="D34" s="578" t="s">
        <v>552</v>
      </c>
      <c r="E34" s="88" t="s">
        <v>548</v>
      </c>
      <c r="F34" s="523"/>
      <c r="G34" s="523"/>
      <c r="H34" s="364" t="s">
        <v>548</v>
      </c>
      <c r="I34" s="515" t="s">
        <v>549</v>
      </c>
      <c r="J34" s="524"/>
      <c r="K34" s="630">
        <v>300</v>
      </c>
      <c r="L34" s="628" t="s">
        <v>804</v>
      </c>
    </row>
    <row r="35" spans="1:12" ht="14.25" customHeight="1" x14ac:dyDescent="0.3">
      <c r="A35" s="516">
        <v>26</v>
      </c>
      <c r="B35" s="425" t="s">
        <v>322</v>
      </c>
      <c r="C35" s="628" t="s">
        <v>798</v>
      </c>
      <c r="D35" s="633">
        <v>405457517</v>
      </c>
      <c r="E35" s="88" t="s">
        <v>548</v>
      </c>
      <c r="F35" s="523"/>
      <c r="G35" s="523"/>
      <c r="H35" s="364" t="s">
        <v>548</v>
      </c>
      <c r="I35" s="629" t="s">
        <v>550</v>
      </c>
      <c r="J35" s="524"/>
      <c r="K35" s="630">
        <v>661</v>
      </c>
      <c r="L35" s="628" t="s">
        <v>813</v>
      </c>
    </row>
    <row r="36" spans="1:12" ht="14.25" customHeight="1" x14ac:dyDescent="0.3">
      <c r="A36" s="516">
        <v>27</v>
      </c>
      <c r="B36" s="425" t="s">
        <v>322</v>
      </c>
      <c r="C36" s="628" t="s">
        <v>798</v>
      </c>
      <c r="D36" s="633">
        <v>405457517</v>
      </c>
      <c r="E36" s="88" t="s">
        <v>548</v>
      </c>
      <c r="F36" s="523"/>
      <c r="G36" s="523"/>
      <c r="H36" s="364" t="s">
        <v>548</v>
      </c>
      <c r="I36" s="629" t="s">
        <v>550</v>
      </c>
      <c r="J36" s="524"/>
      <c r="K36" s="630">
        <v>360</v>
      </c>
      <c r="L36" s="628" t="s">
        <v>612</v>
      </c>
    </row>
    <row r="37" spans="1:12" ht="14.25" customHeight="1" x14ac:dyDescent="0.3">
      <c r="A37" s="516">
        <v>28</v>
      </c>
      <c r="B37" s="425" t="s">
        <v>322</v>
      </c>
      <c r="C37" s="628" t="s">
        <v>799</v>
      </c>
      <c r="D37" s="634" t="s">
        <v>800</v>
      </c>
      <c r="E37" s="88" t="s">
        <v>548</v>
      </c>
      <c r="F37" s="523"/>
      <c r="G37" s="523"/>
      <c r="H37" s="364" t="s">
        <v>548</v>
      </c>
      <c r="I37" s="629" t="s">
        <v>550</v>
      </c>
      <c r="J37" s="524"/>
      <c r="K37" s="630">
        <v>12755.1</v>
      </c>
      <c r="L37" s="628" t="s">
        <v>814</v>
      </c>
    </row>
    <row r="38" spans="1:12" x14ac:dyDescent="0.3">
      <c r="A38" s="516"/>
      <c r="B38" s="425"/>
      <c r="C38" s="523"/>
      <c r="D38" s="523"/>
      <c r="E38" s="523"/>
      <c r="F38" s="523"/>
      <c r="G38" s="523"/>
      <c r="H38" s="523"/>
      <c r="I38" s="523"/>
      <c r="J38" s="524"/>
      <c r="K38" s="524"/>
      <c r="L38" s="523"/>
    </row>
    <row r="39" spans="1:12" x14ac:dyDescent="0.3">
      <c r="A39" s="516"/>
      <c r="B39" s="425"/>
      <c r="C39" s="523"/>
      <c r="D39" s="523"/>
      <c r="E39" s="523"/>
      <c r="F39" s="523"/>
      <c r="G39" s="523"/>
      <c r="H39" s="523"/>
      <c r="I39" s="523"/>
      <c r="J39" s="524"/>
      <c r="K39" s="524"/>
      <c r="L39" s="523"/>
    </row>
    <row r="40" spans="1:12" x14ac:dyDescent="0.3">
      <c r="A40" s="516"/>
      <c r="B40" s="425"/>
      <c r="C40" s="523"/>
      <c r="D40" s="523"/>
      <c r="E40" s="523"/>
      <c r="F40" s="523"/>
      <c r="G40" s="523"/>
      <c r="H40" s="523"/>
      <c r="I40" s="523"/>
      <c r="J40" s="524"/>
      <c r="K40" s="524"/>
      <c r="L40" s="523"/>
    </row>
    <row r="41" spans="1:12" x14ac:dyDescent="0.3">
      <c r="A41" s="77" t="s">
        <v>256</v>
      </c>
      <c r="B41" s="425"/>
      <c r="C41" s="77"/>
      <c r="D41" s="77"/>
      <c r="E41" s="77"/>
      <c r="F41" s="77"/>
      <c r="G41" s="77"/>
      <c r="H41" s="77"/>
      <c r="I41" s="77"/>
      <c r="J41" s="4"/>
      <c r="K41" s="31">
        <f>SUM(K10:K40)</f>
        <v>66586.45</v>
      </c>
      <c r="L41" s="77"/>
    </row>
    <row r="42" spans="1:12" x14ac:dyDescent="0.3">
      <c r="A42" s="226"/>
      <c r="B42" s="226"/>
      <c r="C42" s="226"/>
      <c r="D42" s="226"/>
      <c r="E42" s="226"/>
      <c r="F42" s="226"/>
      <c r="G42" s="226"/>
      <c r="H42" s="226"/>
      <c r="I42" s="226"/>
      <c r="J42" s="226"/>
      <c r="K42" s="139"/>
      <c r="L42" s="460"/>
    </row>
    <row r="43" spans="1:12" ht="30.75" customHeight="1" x14ac:dyDescent="0.3">
      <c r="A43" s="729" t="s">
        <v>502</v>
      </c>
      <c r="B43" s="729"/>
      <c r="C43" s="729"/>
      <c r="D43" s="729"/>
      <c r="E43" s="729"/>
      <c r="F43" s="729"/>
      <c r="G43" s="729"/>
      <c r="H43" s="729"/>
      <c r="I43" s="729"/>
      <c r="J43" s="729"/>
      <c r="K43" s="729"/>
      <c r="L43" s="729"/>
    </row>
    <row r="44" spans="1:12" x14ac:dyDescent="0.3">
      <c r="A44" s="722" t="s">
        <v>462</v>
      </c>
      <c r="B44" s="722"/>
      <c r="C44" s="722"/>
      <c r="D44" s="722"/>
      <c r="E44" s="722"/>
      <c r="F44" s="722"/>
      <c r="G44" s="722"/>
      <c r="H44" s="722"/>
      <c r="I44" s="722"/>
      <c r="J44" s="722"/>
      <c r="K44" s="722"/>
      <c r="L44" s="722"/>
    </row>
    <row r="45" spans="1:12" x14ac:dyDescent="0.3">
      <c r="A45" s="722" t="s">
        <v>482</v>
      </c>
      <c r="B45" s="722"/>
      <c r="C45" s="722"/>
      <c r="D45" s="722"/>
      <c r="E45" s="722"/>
      <c r="F45" s="722"/>
      <c r="G45" s="722"/>
      <c r="H45" s="722"/>
      <c r="I45" s="722"/>
      <c r="J45" s="722"/>
      <c r="K45" s="722"/>
      <c r="L45" s="722"/>
    </row>
    <row r="46" spans="1:12" x14ac:dyDescent="0.3">
      <c r="A46" s="722" t="s">
        <v>463</v>
      </c>
      <c r="B46" s="722"/>
      <c r="C46" s="722"/>
      <c r="D46" s="722"/>
      <c r="E46" s="722"/>
      <c r="F46" s="722"/>
      <c r="G46" s="722"/>
      <c r="H46" s="722"/>
      <c r="I46" s="722"/>
      <c r="J46" s="722"/>
      <c r="K46" s="722"/>
      <c r="L46" s="722"/>
    </row>
    <row r="47" spans="1:12" ht="33.75" customHeight="1" x14ac:dyDescent="0.3">
      <c r="A47" s="723" t="s">
        <v>464</v>
      </c>
      <c r="B47" s="723"/>
      <c r="C47" s="723"/>
      <c r="D47" s="723"/>
      <c r="E47" s="723"/>
      <c r="F47" s="723"/>
      <c r="G47" s="723"/>
      <c r="H47" s="723"/>
      <c r="I47" s="723"/>
      <c r="J47" s="723"/>
      <c r="K47" s="723"/>
      <c r="L47" s="723"/>
    </row>
    <row r="48" spans="1:12" x14ac:dyDescent="0.3">
      <c r="A48" s="312"/>
      <c r="B48" s="313"/>
      <c r="C48" s="312"/>
      <c r="D48" s="313"/>
      <c r="E48" s="313"/>
      <c r="F48" s="312"/>
      <c r="G48" s="312"/>
      <c r="H48" s="312"/>
      <c r="I48" s="312"/>
      <c r="J48" s="314"/>
      <c r="K48" s="133"/>
    </row>
    <row r="49" spans="1:11" ht="15" customHeight="1" x14ac:dyDescent="0.3">
      <c r="A49" s="312"/>
      <c r="B49" s="313"/>
      <c r="C49" s="726" t="s">
        <v>248</v>
      </c>
      <c r="D49" s="726"/>
      <c r="E49" s="439"/>
      <c r="F49" s="315"/>
      <c r="G49" s="727" t="s">
        <v>400</v>
      </c>
      <c r="H49" s="727"/>
      <c r="I49" s="727"/>
      <c r="J49" s="316"/>
      <c r="K49" s="133"/>
    </row>
    <row r="50" spans="1:11" x14ac:dyDescent="0.3">
      <c r="A50" s="312"/>
      <c r="B50" s="313"/>
      <c r="C50" s="312"/>
      <c r="D50" s="313"/>
      <c r="E50" s="313"/>
      <c r="F50" s="312"/>
      <c r="G50" s="728"/>
      <c r="H50" s="728"/>
      <c r="I50" s="728"/>
      <c r="J50" s="316"/>
      <c r="K50" s="133"/>
    </row>
    <row r="51" spans="1:11" x14ac:dyDescent="0.3">
      <c r="A51" s="312"/>
      <c r="B51" s="313"/>
      <c r="C51" s="724" t="s">
        <v>123</v>
      </c>
      <c r="D51" s="724"/>
      <c r="E51" s="439"/>
      <c r="F51" s="315"/>
      <c r="G51" s="312"/>
      <c r="H51" s="312"/>
      <c r="I51" s="312"/>
      <c r="J51" s="312"/>
      <c r="K51" s="133"/>
    </row>
  </sheetData>
  <autoFilter ref="A9:L37"/>
  <mergeCells count="10">
    <mergeCell ref="A46:L46"/>
    <mergeCell ref="A47:L47"/>
    <mergeCell ref="C51:D51"/>
    <mergeCell ref="A2:D2"/>
    <mergeCell ref="K3:L3"/>
    <mergeCell ref="C49:D49"/>
    <mergeCell ref="G49:I50"/>
    <mergeCell ref="A43:L43"/>
    <mergeCell ref="A44:L44"/>
    <mergeCell ref="A45:L45"/>
  </mergeCells>
  <dataValidations count="1">
    <dataValidation type="list" allowBlank="1" showInputMessage="1" showErrorMessage="1" sqref="B10 B25:B41">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'ფორმა N9.1'!Print_Area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ngogolidze</cp:lastModifiedBy>
  <cp:lastPrinted>2024-01-29T10:27:20Z</cp:lastPrinted>
  <dcterms:created xsi:type="dcterms:W3CDTF">2011-12-27T13:20:18Z</dcterms:created>
  <dcterms:modified xsi:type="dcterms:W3CDTF">2024-02-15T10:29:38Z</dcterms:modified>
</cp:coreProperties>
</file>